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201"/>
  <workbookPr/>
  <mc:AlternateContent xmlns:mc="http://schemas.openxmlformats.org/markup-compatibility/2006">
    <mc:Choice Requires="x15">
      <x15ac:absPath xmlns:x15ac="http://schemas.microsoft.com/office/spreadsheetml/2010/11/ac" url="C:\Users\patrick.bradshaw\Documents\"/>
    </mc:Choice>
  </mc:AlternateContent>
  <bookViews>
    <workbookView xWindow="0" yWindow="0" windowWidth="20430" windowHeight="7500"/>
  </bookViews>
  <sheets>
    <sheet name="Business Funding Scenarios" sheetId="2" r:id="rId1"/>
    <sheet name="Funding Types" sheetId="3" r:id="rId2"/>
  </sheets>
  <definedNames>
    <definedName name="Beginning_Balance">-FV(Interest_Rate/12,Payment_Number-1,-Monthly_Payment,Loan_Amount)</definedName>
    <definedName name="Ending_Balance">-FV(Interest_Rate/12,Payment_Number,-Monthly_Payment,Loan_Amount)</definedName>
    <definedName name="Full_Print">#REF!</definedName>
    <definedName name="Header_Row">ROW(#REF!)</definedName>
    <definedName name="Header_Row_Back">ROW(#REF!)</definedName>
    <definedName name="Interest">-IPMT(Interest_Rate/12,Payment_Number,Number_of_Payments,Loan_Amount)</definedName>
    <definedName name="Interest_Rate">#REF!</definedName>
    <definedName name="Last_Row">IF(Values_Entered,Header_Row+Number_of_Payments,Header_Row)</definedName>
    <definedName name="Loan_Amount">#REF!</definedName>
    <definedName name="Loan_Not_Paid">IF(Payment_Number&lt;=Number_of_Payments,1,0)</definedName>
    <definedName name="Loan_Start">#REF!</definedName>
    <definedName name="Loan_Years">#REF!</definedName>
    <definedName name="Monthly_Payment">-PMT(Interest_Rate/12,Number_of_Payments,Loan_Amount)</definedName>
    <definedName name="Number_of_Payments">#REF!</definedName>
    <definedName name="Payment_Date">DATE(YEAR(Loan_Start),MONTH(Loan_Start)+Payment_Number,DAY(Loan_Start))</definedName>
    <definedName name="Payment_Number">ROW()-Header_Row</definedName>
    <definedName name="Principal">-PPMT(Interest_Rate/12,Payment_Number,Number_of_Payments,Loan_Amount)</definedName>
    <definedName name="Total_Cost">#REF!</definedName>
    <definedName name="Total_Interest">#REF!</definedName>
    <definedName name="Values_Entered">IF(Loan_Amount*Interest_Rate*Loan_Years*Loan_Start&gt;0,1,0)</definedName>
  </definedNames>
  <calcPr calcId="171027"/>
</workbook>
</file>

<file path=xl/calcChain.xml><?xml version="1.0" encoding="utf-8"?>
<calcChain xmlns="http://schemas.openxmlformats.org/spreadsheetml/2006/main">
  <c r="H19" i="2" l="1"/>
  <c r="J19" i="2"/>
  <c r="F52" i="2"/>
  <c r="E52" i="2"/>
  <c r="D52" i="2"/>
  <c r="E51" i="2"/>
  <c r="D51" i="2"/>
  <c r="F51" i="2"/>
  <c r="G50" i="2"/>
  <c r="F50" i="2"/>
  <c r="E50" i="2"/>
  <c r="D50" i="2"/>
  <c r="C30" i="2" l="1"/>
  <c r="G30" i="2" s="1"/>
  <c r="C28" i="2"/>
  <c r="H35" i="2"/>
  <c r="H36" i="2" s="1"/>
  <c r="J35" i="2"/>
  <c r="J36" i="2" s="1"/>
  <c r="G16" i="2"/>
  <c r="G17" i="2" s="1"/>
  <c r="I30" i="2" l="1"/>
  <c r="K32" i="2" l="1"/>
  <c r="I32" i="2"/>
  <c r="I35" i="2" s="1"/>
  <c r="H51" i="2" s="1"/>
  <c r="G32" i="2"/>
  <c r="G35" i="2" s="1"/>
  <c r="G51" i="2" s="1"/>
  <c r="C17" i="2" l="1"/>
  <c r="C18" i="2" s="1"/>
  <c r="C21" i="2"/>
  <c r="C20" i="2"/>
  <c r="K16" i="2"/>
  <c r="K17" i="2" s="1"/>
  <c r="I16" i="2"/>
  <c r="I17" i="2" s="1"/>
  <c r="G28" i="2" l="1"/>
  <c r="G36" i="2" s="1"/>
  <c r="G52" i="2" s="1"/>
  <c r="I28" i="2" l="1"/>
  <c r="I36" i="2" l="1"/>
  <c r="H52" i="2" s="1"/>
  <c r="H50" i="2"/>
  <c r="K28" i="2"/>
  <c r="I50" i="2" s="1"/>
  <c r="C16" i="2" l="1"/>
  <c r="C19" i="2" l="1"/>
  <c r="C22" i="2" s="1"/>
  <c r="C23" i="2" l="1"/>
  <c r="G18" i="2" s="1"/>
  <c r="K18" i="2" l="1"/>
  <c r="I18" i="2"/>
  <c r="I20" i="2" s="1"/>
  <c r="K37" i="2"/>
  <c r="G37" i="2"/>
  <c r="I37" i="2"/>
  <c r="I38" i="2" l="1"/>
  <c r="I39" i="2"/>
  <c r="K19" i="2"/>
  <c r="K20" i="2"/>
  <c r="F49" i="2" s="1"/>
  <c r="G38" i="2"/>
  <c r="G39" i="2"/>
  <c r="G19" i="2"/>
  <c r="G20" i="2"/>
  <c r="D49" i="2" s="1"/>
  <c r="E49" i="2"/>
  <c r="I19" i="2"/>
  <c r="K30" i="2" l="1"/>
  <c r="K35" i="2" s="1"/>
  <c r="G49" i="2"/>
  <c r="K36" i="2" l="1"/>
  <c r="I51" i="2"/>
  <c r="H49" i="2"/>
  <c r="I52" i="2" l="1"/>
  <c r="K38" i="2"/>
  <c r="K39" i="2"/>
  <c r="I49" i="2" s="1"/>
</calcChain>
</file>

<file path=xl/sharedStrings.xml><?xml version="1.0" encoding="utf-8"?>
<sst xmlns="http://schemas.openxmlformats.org/spreadsheetml/2006/main" count="51" uniqueCount="37">
  <si>
    <t>Purchase Price:</t>
  </si>
  <si>
    <t>Working Capital:</t>
  </si>
  <si>
    <t>Total Project:</t>
  </si>
  <si>
    <t>Equity Injection:</t>
  </si>
  <si>
    <t>Equity Injection %</t>
  </si>
  <si>
    <t>Loan Amount:</t>
  </si>
  <si>
    <t>Years:</t>
  </si>
  <si>
    <t xml:space="preserve">Debt Service Coverage Ratio </t>
  </si>
  <si>
    <t>Revenue</t>
  </si>
  <si>
    <t>Expenses</t>
  </si>
  <si>
    <t>Net Operating Income</t>
  </si>
  <si>
    <t xml:space="preserve">Net Profit </t>
  </si>
  <si>
    <t>Expense Growth Rate</t>
  </si>
  <si>
    <t>Monthly Payment</t>
  </si>
  <si>
    <t>Annual Payment</t>
  </si>
  <si>
    <t>New Owner Salary</t>
  </si>
  <si>
    <t>Real Estate Costs:</t>
  </si>
  <si>
    <t>Total Expenses</t>
  </si>
  <si>
    <t>Funding Solution</t>
  </si>
  <si>
    <t>SBA Loan</t>
  </si>
  <si>
    <t>SBA</t>
  </si>
  <si>
    <t>ROBS</t>
  </si>
  <si>
    <t>Equity Injection</t>
  </si>
  <si>
    <t>Years</t>
  </si>
  <si>
    <t>Interest Rate</t>
  </si>
  <si>
    <t>Owner Salary</t>
  </si>
  <si>
    <t>Revenue Growth Rate</t>
  </si>
  <si>
    <t>Projection Variables</t>
  </si>
  <si>
    <t>Scenario Projections</t>
  </si>
  <si>
    <t>Scenario Actuals/Estimates</t>
  </si>
  <si>
    <t>&lt;&lt; Pre-Qualify Today &gt;&gt;</t>
  </si>
  <si>
    <t>Business Funding Scenario Calculator</t>
  </si>
  <si>
    <t>Net Profit</t>
  </si>
  <si>
    <t>Total Revenue</t>
  </si>
  <si>
    <t xml:space="preserve">Guidant Financial Group, Inc. has provided this interactive calculator as a self-help tool, and they are not intended to provide investment advice.  We cannot and do not guarantee their applicability or accuracy, and encourage you to seek personalized advice from qualified professionals regarding your specific situation.  Guidant is not liable for any calculation errors.  </t>
  </si>
  <si>
    <t>Annual Interest Rate:</t>
  </si>
  <si>
    <t>Select Funding Type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</si>
</sst>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43" formatCode="_(* #,##0.00_);_(* \(#,##0.00\);_(* &quot;-&quot;??_);_(@_)"/>
    <numFmt numFmtId="164" formatCode="_(&quot;$&quot;* #,##0_);_(&quot;$&quot;* \(#,##0\);_(&quot;$&quot;* &quot;-&quot;??_);_(@_)"/>
    <numFmt numFmtId="165" formatCode="0.0%"/>
  </numFmts>
  <fonts count="19" x14ac:knownFonts="1">
    <font>
      <sz val="10"/>
      <name val="Arial"/>
    </font>
    <font>
      <sz val="10"/>
      <name val="Arial"/>
      <family val="2"/>
    </font>
    <font>
      <sz val="10"/>
      <name val="Arial"/>
      <family val="2"/>
    </font>
    <font>
      <sz val="10"/>
      <name val="Arial"/>
      <family val="2"/>
    </font>
    <font>
      <sz val="10"/>
      <name val="Open Sans"/>
      <family val="2"/>
    </font>
    <font>
      <b/>
      <sz val="10"/>
      <name val="Open Sans"/>
      <family val="2"/>
    </font>
    <font>
      <sz val="10"/>
      <color rgb="FF6B6B6B"/>
      <name val="Open Sans"/>
      <family val="2"/>
    </font>
    <font>
      <b/>
      <sz val="10"/>
      <color rgb="FF6B6B6B"/>
      <name val="Open Sans"/>
      <family val="2"/>
    </font>
    <font>
      <b/>
      <sz val="10"/>
      <color theme="0"/>
      <name val="Open Sans"/>
      <family val="2"/>
    </font>
    <font>
      <sz val="11"/>
      <color rgb="FF6B6B6B"/>
      <name val="Open Sans"/>
      <family val="2"/>
    </font>
    <font>
      <b/>
      <sz val="11"/>
      <color rgb="FF2072B5"/>
      <name val="Open Sans"/>
      <family val="2"/>
    </font>
    <font>
      <b/>
      <sz val="10"/>
      <color rgb="FF30CA75"/>
      <name val="Open Sans"/>
      <family val="2"/>
    </font>
    <font>
      <b/>
      <sz val="10"/>
      <color rgb="FF61ACEC"/>
      <name val="Open Sans"/>
      <family val="2"/>
    </font>
    <font>
      <sz val="10"/>
      <color theme="0"/>
      <name val="Open Sans"/>
      <family val="2"/>
    </font>
    <font>
      <sz val="12"/>
      <color rgb="FF2072B5"/>
      <name val="Open Sans"/>
      <family val="2"/>
    </font>
    <font>
      <u/>
      <sz val="10"/>
      <color theme="10"/>
      <name val="Arial"/>
      <family val="2"/>
    </font>
    <font>
      <b/>
      <u/>
      <sz val="10"/>
      <color rgb="FF2072B5"/>
      <name val="Arial"/>
      <family val="2"/>
    </font>
    <font>
      <sz val="14"/>
      <color rgb="FF2072B5"/>
      <name val="Open Sans"/>
      <family val="2"/>
    </font>
    <font>
      <sz val="14"/>
      <color theme="0"/>
      <name val="Open Sans"/>
      <family val="2"/>
    </font>
  </fonts>
  <fills count="6">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2072B5"/>
        <bgColor indexed="64"/>
      </patternFill>
    </fill>
    <fill>
      <patternFill patternType="solid">
        <fgColor theme="0"/>
        <bgColor rgb="FF000000"/>
      </patternFill>
    </fill>
  </fills>
  <borders count="14">
    <border>
      <left/>
      <right/>
      <top/>
      <bottom/>
      <diagonal/>
    </border>
    <border>
      <left/>
      <right/>
      <top style="thin">
        <color theme="0" tint="-0.14996795556505021"/>
      </top>
      <bottom/>
      <diagonal/>
    </border>
    <border>
      <left/>
      <right/>
      <top/>
      <bottom style="thin">
        <color theme="0" tint="-0.14996795556505021"/>
      </bottom>
      <diagonal/>
    </border>
    <border>
      <left style="thin">
        <color theme="0" tint="-0.14996795556505021"/>
      </left>
      <right style="thin">
        <color theme="0" tint="-0.14996795556505021"/>
      </right>
      <top style="thin">
        <color theme="0" tint="-0.14996795556505021"/>
      </top>
      <bottom style="medium">
        <color rgb="FF30CA75"/>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medium">
        <color rgb="FF61ACEC"/>
      </bottom>
      <diagonal/>
    </border>
    <border>
      <left/>
      <right/>
      <top style="medium">
        <color theme="0" tint="-0.24994659260841701"/>
      </top>
      <bottom style="medium">
        <color theme="0" tint="-0.24994659260841701"/>
      </bottom>
      <diagonal/>
    </border>
    <border>
      <left/>
      <right/>
      <top style="medium">
        <color theme="0" tint="-0.24994659260841701"/>
      </top>
      <bottom/>
      <diagonal/>
    </border>
    <border>
      <left/>
      <right/>
      <top/>
      <bottom style="medium">
        <color theme="0" tint="-0.24994659260841701"/>
      </bottom>
      <diagonal/>
    </border>
    <border>
      <left style="thin">
        <color theme="0"/>
      </left>
      <right style="thin">
        <color theme="0"/>
      </right>
      <top/>
      <bottom/>
      <diagonal/>
    </border>
    <border>
      <left style="thin">
        <color theme="0" tint="-0.14993743705557422"/>
      </left>
      <right style="thin">
        <color theme="0" tint="-0.14993743705557422"/>
      </right>
      <top style="thin">
        <color theme="0" tint="-0.14996795556505021"/>
      </top>
      <bottom/>
      <diagonal/>
    </border>
    <border>
      <left style="thin">
        <color theme="0" tint="-0.14993743705557422"/>
      </left>
      <right style="thin">
        <color theme="0" tint="-0.14993743705557422"/>
      </right>
      <top/>
      <bottom style="medium">
        <color rgb="FF2072B5"/>
      </bottom>
      <diagonal/>
    </border>
    <border>
      <left/>
      <right style="thin">
        <color theme="0"/>
      </right>
      <top/>
      <bottom/>
      <diagonal/>
    </border>
    <border>
      <left style="thin">
        <color theme="0"/>
      </left>
      <right/>
      <top/>
      <bottom/>
      <diagonal/>
    </border>
  </borders>
  <cellStyleXfs count="5">
    <xf numFmtId="0" fontId="0" fillId="0" borderId="0"/>
    <xf numFmtId="44" fontId="1" fillId="0" borderId="0" applyFont="0" applyFill="0" applyBorder="0" applyAlignment="0" applyProtection="0"/>
    <xf numFmtId="9" fontId="2" fillId="0" borderId="0" applyFont="0" applyFill="0" applyBorder="0" applyAlignment="0" applyProtection="0"/>
    <xf numFmtId="43" fontId="3" fillId="0" borderId="0" applyFont="0" applyFill="0" applyBorder="0" applyAlignment="0" applyProtection="0"/>
    <xf numFmtId="0" fontId="15" fillId="0" borderId="0" applyNumberFormat="0" applyFill="0" applyBorder="0" applyAlignment="0" applyProtection="0"/>
  </cellStyleXfs>
  <cellXfs count="88">
    <xf numFmtId="0" fontId="0" fillId="0" borderId="0" xfId="0"/>
    <xf numFmtId="0" fontId="4" fillId="0" borderId="0" xfId="0" applyFont="1"/>
    <xf numFmtId="0" fontId="4" fillId="0" borderId="0" xfId="0" applyFont="1" applyBorder="1"/>
    <xf numFmtId="0" fontId="4" fillId="3" borderId="0" xfId="0" applyFont="1" applyFill="1" applyBorder="1"/>
    <xf numFmtId="44" fontId="4" fillId="3" borderId="0" xfId="1" applyFont="1" applyFill="1" applyBorder="1"/>
    <xf numFmtId="44" fontId="4" fillId="3" borderId="0" xfId="0" applyNumberFormat="1" applyFont="1" applyFill="1" applyBorder="1"/>
    <xf numFmtId="0" fontId="5" fillId="3" borderId="0" xfId="0" applyFont="1" applyFill="1" applyBorder="1" applyAlignment="1">
      <alignment horizontal="center"/>
    </xf>
    <xf numFmtId="2" fontId="5" fillId="3" borderId="0" xfId="2" applyNumberFormat="1" applyFont="1" applyFill="1" applyBorder="1" applyAlignment="1">
      <alignment horizontal="center"/>
    </xf>
    <xf numFmtId="0" fontId="4" fillId="3" borderId="0" xfId="0" applyNumberFormat="1" applyFont="1" applyFill="1" applyBorder="1" applyAlignment="1">
      <alignment horizontal="center"/>
    </xf>
    <xf numFmtId="0" fontId="4" fillId="3" borderId="0" xfId="3" applyNumberFormat="1" applyFont="1" applyFill="1" applyBorder="1" applyAlignment="1">
      <alignment horizontal="center"/>
    </xf>
    <xf numFmtId="2" fontId="4" fillId="3" borderId="0" xfId="3" applyNumberFormat="1" applyFont="1" applyFill="1" applyBorder="1" applyAlignment="1">
      <alignment horizontal="center"/>
    </xf>
    <xf numFmtId="0" fontId="4" fillId="3" borderId="0" xfId="0" applyFont="1" applyFill="1"/>
    <xf numFmtId="0" fontId="4" fillId="2" borderId="0" xfId="0" applyFont="1" applyFill="1"/>
    <xf numFmtId="0" fontId="6" fillId="2" borderId="0" xfId="0" applyFont="1" applyFill="1"/>
    <xf numFmtId="0" fontId="6" fillId="2" borderId="0" xfId="0" applyFont="1" applyFill="1" applyBorder="1"/>
    <xf numFmtId="0" fontId="7" fillId="2" borderId="0" xfId="0" applyFont="1" applyFill="1" applyBorder="1"/>
    <xf numFmtId="0" fontId="7" fillId="2" borderId="0" xfId="0" applyFont="1" applyFill="1" applyBorder="1" applyAlignment="1">
      <alignment horizontal="center"/>
    </xf>
    <xf numFmtId="44" fontId="6" fillId="2" borderId="0" xfId="1" applyFont="1" applyFill="1" applyBorder="1"/>
    <xf numFmtId="164" fontId="6" fillId="2" borderId="0" xfId="1" applyNumberFormat="1" applyFont="1" applyFill="1" applyAlignment="1">
      <alignment horizontal="left"/>
    </xf>
    <xf numFmtId="164" fontId="6" fillId="2" borderId="0" xfId="1" applyNumberFormat="1" applyFont="1" applyFill="1" applyBorder="1" applyAlignment="1">
      <alignment horizontal="center"/>
    </xf>
    <xf numFmtId="44" fontId="6" fillId="2" borderId="0" xfId="0" applyNumberFormat="1" applyFont="1" applyFill="1" applyBorder="1"/>
    <xf numFmtId="164" fontId="6" fillId="2" borderId="0" xfId="0" applyNumberFormat="1" applyFont="1" applyFill="1" applyAlignment="1">
      <alignment horizontal="left"/>
    </xf>
    <xf numFmtId="2" fontId="7" fillId="2" borderId="0" xfId="2" applyNumberFormat="1" applyFont="1" applyFill="1" applyBorder="1" applyAlignment="1">
      <alignment horizontal="center"/>
    </xf>
    <xf numFmtId="164" fontId="6" fillId="2" borderId="0" xfId="0" applyNumberFormat="1" applyFont="1" applyFill="1"/>
    <xf numFmtId="9" fontId="7" fillId="2" borderId="0" xfId="2" applyFont="1" applyFill="1" applyAlignment="1">
      <alignment horizontal="center"/>
    </xf>
    <xf numFmtId="9" fontId="6" fillId="2" borderId="0" xfId="2" applyFont="1" applyFill="1" applyAlignment="1">
      <alignment horizontal="left"/>
    </xf>
    <xf numFmtId="0" fontId="8" fillId="4" borderId="0" xfId="0" applyFont="1" applyFill="1" applyBorder="1"/>
    <xf numFmtId="9" fontId="6" fillId="2" borderId="0" xfId="2" applyFont="1" applyFill="1" applyAlignment="1">
      <alignment horizontal="right"/>
    </xf>
    <xf numFmtId="1" fontId="6" fillId="2" borderId="0" xfId="1" applyNumberFormat="1" applyFont="1" applyFill="1" applyAlignment="1">
      <alignment horizontal="right"/>
    </xf>
    <xf numFmtId="10" fontId="6" fillId="2" borderId="0" xfId="2" applyNumberFormat="1" applyFont="1" applyFill="1" applyAlignment="1">
      <alignment horizontal="right"/>
    </xf>
    <xf numFmtId="0" fontId="6" fillId="2" borderId="0" xfId="0" applyFont="1" applyFill="1" applyBorder="1" applyAlignment="1">
      <alignment horizontal="center"/>
    </xf>
    <xf numFmtId="0" fontId="6" fillId="2" borderId="2" xfId="0" applyFont="1" applyFill="1" applyBorder="1"/>
    <xf numFmtId="164" fontId="6" fillId="2" borderId="0" xfId="1" applyNumberFormat="1" applyFont="1" applyFill="1" applyBorder="1" applyAlignment="1">
      <alignment horizontal="left"/>
    </xf>
    <xf numFmtId="0" fontId="6" fillId="2" borderId="1" xfId="0" applyFont="1" applyFill="1" applyBorder="1"/>
    <xf numFmtId="164" fontId="6" fillId="2" borderId="1" xfId="1" applyNumberFormat="1" applyFont="1" applyFill="1" applyBorder="1" applyAlignment="1">
      <alignment horizontal="left"/>
    </xf>
    <xf numFmtId="164" fontId="11" fillId="3" borderId="3" xfId="1" applyNumberFormat="1" applyFont="1" applyFill="1" applyBorder="1" applyAlignment="1">
      <alignment horizontal="left"/>
    </xf>
    <xf numFmtId="164" fontId="6" fillId="3" borderId="4" xfId="1" applyNumberFormat="1" applyFont="1" applyFill="1" applyBorder="1"/>
    <xf numFmtId="164" fontId="6" fillId="2" borderId="0" xfId="1" applyNumberFormat="1" applyFont="1" applyFill="1" applyBorder="1"/>
    <xf numFmtId="164" fontId="6" fillId="2" borderId="1" xfId="1" applyNumberFormat="1" applyFont="1" applyFill="1" applyBorder="1"/>
    <xf numFmtId="164" fontId="6" fillId="2" borderId="0" xfId="0" applyNumberFormat="1" applyFont="1" applyFill="1" applyBorder="1"/>
    <xf numFmtId="165" fontId="6" fillId="2" borderId="0" xfId="2" applyNumberFormat="1" applyFont="1" applyFill="1"/>
    <xf numFmtId="9" fontId="6" fillId="2" borderId="0" xfId="2" applyFont="1" applyFill="1"/>
    <xf numFmtId="164" fontId="6" fillId="2" borderId="2" xfId="0" applyNumberFormat="1" applyFont="1" applyFill="1" applyBorder="1"/>
    <xf numFmtId="165" fontId="12" fillId="3" borderId="5" xfId="2" applyNumberFormat="1" applyFont="1" applyFill="1" applyBorder="1"/>
    <xf numFmtId="164" fontId="12" fillId="3" borderId="5" xfId="1" applyNumberFormat="1" applyFont="1" applyFill="1" applyBorder="1"/>
    <xf numFmtId="164" fontId="6" fillId="2" borderId="2" xfId="1" applyNumberFormat="1" applyFont="1" applyFill="1" applyBorder="1"/>
    <xf numFmtId="164" fontId="12" fillId="2" borderId="0" xfId="1" applyNumberFormat="1" applyFont="1" applyFill="1" applyBorder="1"/>
    <xf numFmtId="164" fontId="6" fillId="2" borderId="0" xfId="1" applyNumberFormat="1" applyFont="1" applyFill="1"/>
    <xf numFmtId="0" fontId="13" fillId="0" borderId="0" xfId="0" applyFont="1"/>
    <xf numFmtId="0" fontId="8" fillId="0" borderId="0" xfId="0" applyFont="1" applyBorder="1"/>
    <xf numFmtId="2" fontId="13" fillId="0" borderId="0" xfId="0" applyNumberFormat="1" applyFont="1"/>
    <xf numFmtId="0" fontId="13" fillId="3" borderId="0" xfId="0" applyFont="1" applyFill="1" applyBorder="1"/>
    <xf numFmtId="44" fontId="13" fillId="3" borderId="0" xfId="0" applyNumberFormat="1" applyFont="1" applyFill="1" applyBorder="1"/>
    <xf numFmtId="0" fontId="13" fillId="0" borderId="0" xfId="0" applyFont="1" applyBorder="1"/>
    <xf numFmtId="0" fontId="7" fillId="2" borderId="2" xfId="0" applyFont="1" applyFill="1" applyBorder="1" applyAlignment="1">
      <alignment horizontal="center"/>
    </xf>
    <xf numFmtId="9" fontId="4" fillId="0" borderId="0" xfId="2" applyFont="1" applyBorder="1"/>
    <xf numFmtId="0" fontId="4" fillId="2" borderId="0" xfId="0" applyFont="1" applyFill="1" applyBorder="1"/>
    <xf numFmtId="0" fontId="17" fillId="2" borderId="0" xfId="0" applyFont="1" applyFill="1" applyBorder="1" applyAlignment="1">
      <alignment horizontal="center"/>
    </xf>
    <xf numFmtId="0" fontId="14" fillId="2" borderId="0" xfId="0" applyFont="1" applyFill="1" applyBorder="1" applyAlignment="1">
      <alignment horizontal="center" vertical="center"/>
    </xf>
    <xf numFmtId="0" fontId="9" fillId="2" borderId="0" xfId="0" applyFont="1" applyFill="1" applyBorder="1"/>
    <xf numFmtId="0" fontId="4" fillId="2" borderId="2" xfId="0" applyFont="1" applyFill="1" applyBorder="1"/>
    <xf numFmtId="0" fontId="8" fillId="4" borderId="0" xfId="0" applyFont="1" applyFill="1"/>
    <xf numFmtId="0" fontId="6" fillId="0" borderId="0" xfId="0" applyFont="1"/>
    <xf numFmtId="0" fontId="6" fillId="3" borderId="0" xfId="0" applyFont="1" applyFill="1"/>
    <xf numFmtId="164" fontId="8" fillId="4" borderId="0" xfId="1" applyNumberFormat="1" applyFont="1" applyFill="1" applyBorder="1" applyAlignment="1">
      <alignment horizontal="right"/>
    </xf>
    <xf numFmtId="2" fontId="6" fillId="2" borderId="0" xfId="0" applyNumberFormat="1" applyFont="1" applyFill="1" applyBorder="1"/>
    <xf numFmtId="0" fontId="6" fillId="3" borderId="0" xfId="0" applyFont="1" applyFill="1" applyBorder="1"/>
    <xf numFmtId="44" fontId="6" fillId="3" borderId="0" xfId="0" applyNumberFormat="1" applyFont="1" applyFill="1" applyBorder="1"/>
    <xf numFmtId="43" fontId="6" fillId="2" borderId="0" xfId="3" applyFont="1" applyFill="1" applyBorder="1"/>
    <xf numFmtId="164" fontId="13" fillId="0" borderId="0" xfId="0" applyNumberFormat="1" applyFont="1"/>
    <xf numFmtId="0" fontId="9" fillId="5" borderId="1" xfId="0" applyFont="1" applyFill="1" applyBorder="1" applyAlignment="1">
      <alignment horizontal="left" vertical="center" wrapText="1"/>
    </xf>
    <xf numFmtId="0" fontId="9" fillId="5" borderId="0" xfId="0" applyFont="1" applyFill="1" applyBorder="1" applyAlignment="1">
      <alignment horizontal="left" vertical="center" wrapText="1"/>
    </xf>
    <xf numFmtId="2" fontId="6" fillId="3" borderId="0" xfId="3" applyNumberFormat="1" applyFont="1" applyFill="1" applyBorder="1" applyAlignment="1">
      <alignment horizontal="center"/>
    </xf>
    <xf numFmtId="0" fontId="8" fillId="3" borderId="12" xfId="0" applyFont="1" applyFill="1" applyBorder="1" applyAlignment="1">
      <alignment horizontal="center" vertical="center" wrapText="1"/>
    </xf>
    <xf numFmtId="44" fontId="8" fillId="3" borderId="9" xfId="1" applyFont="1" applyFill="1" applyBorder="1" applyAlignment="1">
      <alignment horizontal="center" vertical="center"/>
    </xf>
    <xf numFmtId="44" fontId="8" fillId="3" borderId="13" xfId="1" applyFont="1" applyFill="1" applyBorder="1" applyAlignment="1">
      <alignment horizontal="center" vertical="center"/>
    </xf>
    <xf numFmtId="0" fontId="6" fillId="3" borderId="0" xfId="3" applyNumberFormat="1" applyFont="1" applyFill="1" applyBorder="1" applyAlignment="1">
      <alignment horizontal="center"/>
    </xf>
    <xf numFmtId="0" fontId="16" fillId="2" borderId="0" xfId="4" applyFont="1" applyFill="1" applyAlignment="1">
      <alignment horizontal="center"/>
    </xf>
    <xf numFmtId="0" fontId="12" fillId="2" borderId="0" xfId="0" applyFont="1" applyFill="1" applyAlignment="1">
      <alignment horizontal="center"/>
    </xf>
    <xf numFmtId="0" fontId="14" fillId="2" borderId="7" xfId="0" applyFont="1" applyFill="1" applyBorder="1" applyAlignment="1">
      <alignment horizontal="center" vertical="center"/>
    </xf>
    <xf numFmtId="0" fontId="14" fillId="2" borderId="8" xfId="0" applyFont="1" applyFill="1" applyBorder="1" applyAlignment="1">
      <alignment horizontal="center" vertical="center"/>
    </xf>
    <xf numFmtId="0" fontId="18" fillId="4" borderId="0" xfId="0" applyFont="1" applyFill="1" applyBorder="1" applyAlignment="1">
      <alignment horizontal="center" vertical="center"/>
    </xf>
    <xf numFmtId="0" fontId="10" fillId="3" borderId="10" xfId="0" applyFont="1" applyFill="1" applyBorder="1" applyAlignment="1">
      <alignment horizontal="center" vertical="center"/>
    </xf>
    <xf numFmtId="0" fontId="10" fillId="3" borderId="11" xfId="0" applyFont="1" applyFill="1" applyBorder="1" applyAlignment="1">
      <alignment horizontal="center" vertical="center"/>
    </xf>
    <xf numFmtId="0" fontId="9" fillId="2" borderId="0" xfId="0" applyFont="1" applyFill="1" applyAlignment="1">
      <alignment horizontal="left" vertical="center"/>
    </xf>
    <xf numFmtId="0" fontId="6" fillId="3" borderId="0" xfId="0" applyNumberFormat="1" applyFont="1" applyFill="1" applyBorder="1" applyAlignment="1">
      <alignment horizontal="center"/>
    </xf>
    <xf numFmtId="0" fontId="14" fillId="2" borderId="6" xfId="0" applyFont="1" applyFill="1" applyBorder="1" applyAlignment="1">
      <alignment horizontal="center" vertical="center"/>
    </xf>
    <xf numFmtId="0" fontId="7" fillId="2" borderId="0" xfId="0" applyFont="1" applyFill="1" applyBorder="1" applyAlignment="1">
      <alignment horizontal="center"/>
    </xf>
  </cellXfs>
  <cellStyles count="5">
    <cellStyle name="Comma" xfId="3" builtinId="3"/>
    <cellStyle name="Currency" xfId="1" builtinId="4"/>
    <cellStyle name="Hyperlink" xfId="4" builtinId="8"/>
    <cellStyle name="Normal" xfId="0" builtinId="0"/>
    <cellStyle name="Percent" xfId="2"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FFFFFF"/>
      <rgbColor rgb="00008080"/>
      <rgbColor rgb="00C0C0C0"/>
      <rgbColor rgb="00808080"/>
      <rgbColor rgb="009999FF"/>
      <rgbColor rgb="00993366"/>
      <rgbColor rgb="00EAEAEA"/>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61ACEC"/>
      <color rgb="FF2072B5"/>
      <color rgb="FF30CA75"/>
      <color rgb="FF6B6B6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78942055320008"/>
          <c:y val="2.8314204947647803E-2"/>
          <c:w val="0.83860152096372564"/>
          <c:h val="0.83130849538348173"/>
        </c:manualLayout>
      </c:layout>
      <c:lineChart>
        <c:grouping val="standard"/>
        <c:varyColors val="0"/>
        <c:ser>
          <c:idx val="0"/>
          <c:order val="0"/>
          <c:tx>
            <c:strRef>
              <c:f>'Business Funding Scenarios'!$C$49</c:f>
              <c:strCache>
                <c:ptCount val="1"/>
                <c:pt idx="0">
                  <c:v>Net Profit</c:v>
                </c:pt>
              </c:strCache>
            </c:strRef>
          </c:tx>
          <c:spPr>
            <a:ln w="28575" cap="rnd">
              <a:solidFill>
                <a:srgbClr val="30CA75"/>
              </a:solidFill>
              <a:round/>
            </a:ln>
            <a:effectLst/>
          </c:spPr>
          <c:marker>
            <c:symbol val="circle"/>
            <c:size val="5"/>
            <c:spPr>
              <a:solidFill>
                <a:srgbClr val="30CA75"/>
              </a:solidFill>
              <a:ln w="9525">
                <a:solidFill>
                  <a:srgbClr val="30CA75"/>
                </a:solidFill>
              </a:ln>
              <a:effectLst/>
            </c:spPr>
          </c:marker>
          <c:cat>
            <c:numRef>
              <c:f>'Business Funding Scenarios'!$D$48:$J$48</c:f>
              <c:numCache>
                <c:formatCode>General</c:formatCode>
                <c:ptCount val="7"/>
                <c:pt idx="0">
                  <c:v>2015</c:v>
                </c:pt>
                <c:pt idx="1">
                  <c:v>2016</c:v>
                </c:pt>
                <c:pt idx="2">
                  <c:v>2017</c:v>
                </c:pt>
                <c:pt idx="3">
                  <c:v>2018</c:v>
                </c:pt>
                <c:pt idx="4">
                  <c:v>2019</c:v>
                </c:pt>
                <c:pt idx="5">
                  <c:v>2020</c:v>
                </c:pt>
              </c:numCache>
            </c:numRef>
          </c:cat>
          <c:val>
            <c:numRef>
              <c:f>'Business Funding Scenarios'!$D$49:$J$49</c:f>
              <c:numCache>
                <c:formatCode>0.00</c:formatCode>
                <c:ptCount val="7"/>
                <c:pt idx="0">
                  <c:v>337332</c:v>
                </c:pt>
                <c:pt idx="1">
                  <c:v>369332</c:v>
                </c:pt>
                <c:pt idx="2">
                  <c:v>354332</c:v>
                </c:pt>
                <c:pt idx="3">
                  <c:v>300739.28855467308</c:v>
                </c:pt>
                <c:pt idx="4">
                  <c:v>312272.71969043009</c:v>
                </c:pt>
                <c:pt idx="5">
                  <c:v>323933.88472191081</c:v>
                </c:pt>
              </c:numCache>
            </c:numRef>
          </c:val>
          <c:smooth val="0"/>
          <c:extLst>
            <c:ext xmlns:c16="http://schemas.microsoft.com/office/drawing/2014/chart" uri="{C3380CC4-5D6E-409C-BE32-E72D297353CC}">
              <c16:uniqueId val="{00000000-7EEB-486B-A60F-F9758313880C}"/>
            </c:ext>
          </c:extLst>
        </c:ser>
        <c:ser>
          <c:idx val="1"/>
          <c:order val="1"/>
          <c:tx>
            <c:strRef>
              <c:f>'Business Funding Scenarios'!$C$50</c:f>
              <c:strCache>
                <c:ptCount val="1"/>
                <c:pt idx="0">
                  <c:v>Total Revenue</c:v>
                </c:pt>
              </c:strCache>
            </c:strRef>
          </c:tx>
          <c:spPr>
            <a:ln w="28575" cap="rnd">
              <a:solidFill>
                <a:srgbClr val="2072B5"/>
              </a:solidFill>
              <a:round/>
            </a:ln>
            <a:effectLst/>
          </c:spPr>
          <c:marker>
            <c:symbol val="circle"/>
            <c:size val="5"/>
            <c:spPr>
              <a:solidFill>
                <a:srgbClr val="2072B5"/>
              </a:solidFill>
              <a:ln w="9525">
                <a:solidFill>
                  <a:srgbClr val="2072B5"/>
                </a:solidFill>
              </a:ln>
              <a:effectLst/>
            </c:spPr>
          </c:marker>
          <c:cat>
            <c:numRef>
              <c:f>'Business Funding Scenarios'!$D$48:$J$48</c:f>
              <c:numCache>
                <c:formatCode>General</c:formatCode>
                <c:ptCount val="7"/>
                <c:pt idx="0">
                  <c:v>2015</c:v>
                </c:pt>
                <c:pt idx="1">
                  <c:v>2016</c:v>
                </c:pt>
                <c:pt idx="2">
                  <c:v>2017</c:v>
                </c:pt>
                <c:pt idx="3">
                  <c:v>2018</c:v>
                </c:pt>
                <c:pt idx="4">
                  <c:v>2019</c:v>
                </c:pt>
                <c:pt idx="5">
                  <c:v>2020</c:v>
                </c:pt>
              </c:numCache>
            </c:numRef>
          </c:cat>
          <c:val>
            <c:numRef>
              <c:f>'Business Funding Scenarios'!$D$50:$J$50</c:f>
              <c:numCache>
                <c:formatCode>_("$"* #,##0_);_("$"* \(#,##0\);_("$"* "-"??_);_(@_)</c:formatCode>
                <c:ptCount val="7"/>
                <c:pt idx="0">
                  <c:v>825000</c:v>
                </c:pt>
                <c:pt idx="1">
                  <c:v>855000</c:v>
                </c:pt>
                <c:pt idx="2">
                  <c:v>845000</c:v>
                </c:pt>
                <c:pt idx="3">
                  <c:v>855422.11589580006</c:v>
                </c:pt>
                <c:pt idx="4">
                  <c:v>865972.77676171309</c:v>
                </c:pt>
                <c:pt idx="5">
                  <c:v>876653.56805404252</c:v>
                </c:pt>
              </c:numCache>
            </c:numRef>
          </c:val>
          <c:smooth val="0"/>
          <c:extLst>
            <c:ext xmlns:c16="http://schemas.microsoft.com/office/drawing/2014/chart" uri="{C3380CC4-5D6E-409C-BE32-E72D297353CC}">
              <c16:uniqueId val="{00000000-7093-4483-92E2-D2AF9B5396EC}"/>
            </c:ext>
          </c:extLst>
        </c:ser>
        <c:ser>
          <c:idx val="2"/>
          <c:order val="2"/>
          <c:tx>
            <c:strRef>
              <c:f>'Business Funding Scenarios'!$C$51</c:f>
              <c:strCache>
                <c:ptCount val="1"/>
                <c:pt idx="0">
                  <c:v>Total Expenses</c:v>
                </c:pt>
              </c:strCache>
            </c:strRef>
          </c:tx>
          <c:spPr>
            <a:ln w="28575" cap="rnd">
              <a:solidFill>
                <a:srgbClr val="61ACEC"/>
              </a:solidFill>
              <a:round/>
            </a:ln>
            <a:effectLst/>
          </c:spPr>
          <c:marker>
            <c:symbol val="circle"/>
            <c:size val="5"/>
            <c:spPr>
              <a:solidFill>
                <a:srgbClr val="61ACEC"/>
              </a:solidFill>
              <a:ln w="9525">
                <a:solidFill>
                  <a:srgbClr val="61ACEC"/>
                </a:solidFill>
              </a:ln>
              <a:effectLst/>
            </c:spPr>
          </c:marker>
          <c:cat>
            <c:numRef>
              <c:f>'Business Funding Scenarios'!$D$48:$J$48</c:f>
              <c:numCache>
                <c:formatCode>General</c:formatCode>
                <c:ptCount val="7"/>
                <c:pt idx="0">
                  <c:v>2015</c:v>
                </c:pt>
                <c:pt idx="1">
                  <c:v>2016</c:v>
                </c:pt>
                <c:pt idx="2">
                  <c:v>2017</c:v>
                </c:pt>
                <c:pt idx="3">
                  <c:v>2018</c:v>
                </c:pt>
                <c:pt idx="4">
                  <c:v>2019</c:v>
                </c:pt>
                <c:pt idx="5">
                  <c:v>2020</c:v>
                </c:pt>
              </c:numCache>
            </c:numRef>
          </c:cat>
          <c:val>
            <c:numRef>
              <c:f>'Business Funding Scenarios'!$D$51:$J$51</c:f>
              <c:numCache>
                <c:formatCode>_("$"* #,##0_);_("$"* \(#,##0\);_("$"* "-"??_);_(@_)</c:formatCode>
                <c:ptCount val="7"/>
                <c:pt idx="0">
                  <c:v>486000</c:v>
                </c:pt>
                <c:pt idx="1">
                  <c:v>484000</c:v>
                </c:pt>
                <c:pt idx="2">
                  <c:v>489000</c:v>
                </c:pt>
                <c:pt idx="3">
                  <c:v>553014.82734112698</c:v>
                </c:pt>
                <c:pt idx="4">
                  <c:v>552032.05707128299</c:v>
                </c:pt>
                <c:pt idx="5">
                  <c:v>551051.68333213171</c:v>
                </c:pt>
              </c:numCache>
            </c:numRef>
          </c:val>
          <c:smooth val="0"/>
          <c:extLst>
            <c:ext xmlns:c16="http://schemas.microsoft.com/office/drawing/2014/chart" uri="{C3380CC4-5D6E-409C-BE32-E72D297353CC}">
              <c16:uniqueId val="{00000001-7093-4483-92E2-D2AF9B5396EC}"/>
            </c:ext>
          </c:extLst>
        </c:ser>
        <c:dLbls>
          <c:showLegendKey val="0"/>
          <c:showVal val="0"/>
          <c:showCatName val="0"/>
          <c:showSerName val="0"/>
          <c:showPercent val="0"/>
          <c:showBubbleSize val="0"/>
        </c:dLbls>
        <c:marker val="1"/>
        <c:smooth val="0"/>
        <c:axId val="427355768"/>
        <c:axId val="427352160"/>
        <c:extLst>
          <c:ext xmlns:c15="http://schemas.microsoft.com/office/drawing/2012/chart" uri="{02D57815-91ED-43cb-92C2-25804820EDAC}">
            <c15:filteredLineSeries>
              <c15:ser>
                <c:idx val="3"/>
                <c:order val="3"/>
                <c:tx>
                  <c:strRef>
                    <c:extLst>
                      <c:ext uri="{02D57815-91ED-43cb-92C2-25804820EDAC}">
                        <c15:formulaRef>
                          <c15:sqref>'Business Funding Scenarios'!$C$52</c15:sqref>
                        </c15:formulaRef>
                      </c:ext>
                    </c:extLst>
                    <c:strCache>
                      <c:ptCount val="1"/>
                      <c:pt idx="0">
                        <c:v>Net Operating Income</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extLst>
                      <c:ext uri="{02D57815-91ED-43cb-92C2-25804820EDAC}">
                        <c15:formulaRef>
                          <c15:sqref>'Business Funding Scenarios'!$D$48:$J$48</c15:sqref>
                        </c15:formulaRef>
                      </c:ext>
                    </c:extLst>
                    <c:numCache>
                      <c:formatCode>General</c:formatCode>
                      <c:ptCount val="7"/>
                      <c:pt idx="0">
                        <c:v>2015</c:v>
                      </c:pt>
                      <c:pt idx="1">
                        <c:v>2016</c:v>
                      </c:pt>
                      <c:pt idx="2">
                        <c:v>2017</c:v>
                      </c:pt>
                      <c:pt idx="3">
                        <c:v>2018</c:v>
                      </c:pt>
                      <c:pt idx="4">
                        <c:v>2019</c:v>
                      </c:pt>
                      <c:pt idx="5">
                        <c:v>2020</c:v>
                      </c:pt>
                    </c:numCache>
                  </c:numRef>
                </c:cat>
                <c:val>
                  <c:numRef>
                    <c:extLst>
                      <c:ext uri="{02D57815-91ED-43cb-92C2-25804820EDAC}">
                        <c15:formulaRef>
                          <c15:sqref>'Business Funding Scenarios'!$D$52:$J$52</c15:sqref>
                        </c15:formulaRef>
                      </c:ext>
                    </c:extLst>
                    <c:numCache>
                      <c:formatCode>_("$"* #,##0_);_("$"* \(#,##0\);_("$"* "-"??_);_(@_)</c:formatCode>
                      <c:ptCount val="7"/>
                      <c:pt idx="0">
                        <c:v>339000</c:v>
                      </c:pt>
                      <c:pt idx="1">
                        <c:v>371000</c:v>
                      </c:pt>
                      <c:pt idx="2">
                        <c:v>356000</c:v>
                      </c:pt>
                      <c:pt idx="3">
                        <c:v>302407.28855467308</c:v>
                      </c:pt>
                      <c:pt idx="4">
                        <c:v>313940.71969043009</c:v>
                      </c:pt>
                      <c:pt idx="5">
                        <c:v>325601.88472191081</c:v>
                      </c:pt>
                    </c:numCache>
                  </c:numRef>
                </c:val>
                <c:smooth val="0"/>
                <c:extLst>
                  <c:ext xmlns:c16="http://schemas.microsoft.com/office/drawing/2014/chart" uri="{C3380CC4-5D6E-409C-BE32-E72D297353CC}">
                    <c16:uniqueId val="{00000002-7093-4483-92E2-D2AF9B5396EC}"/>
                  </c:ext>
                </c:extLst>
              </c15:ser>
            </c15:filteredLineSeries>
          </c:ext>
        </c:extLst>
      </c:lineChart>
      <c:catAx>
        <c:axId val="4273557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rgbClr val="6B6B6B"/>
                </a:solidFill>
                <a:latin typeface="Open Sans" panose="020B0606030504020204" pitchFamily="34" charset="0"/>
                <a:ea typeface="Open Sans" panose="020B0606030504020204" pitchFamily="34" charset="0"/>
                <a:cs typeface="Open Sans" panose="020B0606030504020204" pitchFamily="34" charset="0"/>
              </a:defRPr>
            </a:pPr>
            <a:endParaRPr lang="en-US"/>
          </a:p>
        </c:txPr>
        <c:crossAx val="427352160"/>
        <c:crosses val="autoZero"/>
        <c:auto val="1"/>
        <c:lblAlgn val="ctr"/>
        <c:lblOffset val="100"/>
        <c:noMultiLvlLbl val="0"/>
      </c:catAx>
      <c:valAx>
        <c:axId val="427352160"/>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6B6B6B"/>
                </a:solidFill>
                <a:latin typeface="Open Sans" panose="020B0606030504020204" pitchFamily="34" charset="0"/>
                <a:ea typeface="Open Sans" panose="020B0606030504020204" pitchFamily="34" charset="0"/>
                <a:cs typeface="Open Sans" panose="020B0606030504020204" pitchFamily="34" charset="0"/>
              </a:defRPr>
            </a:pPr>
            <a:endParaRPr lang="en-US"/>
          </a:p>
        </c:txPr>
        <c:crossAx val="4273557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ttps://www.guidantfinancial.com/prequalify/" TargetMode="Externa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13</xdr:col>
      <xdr:colOff>9526</xdr:colOff>
      <xdr:row>2</xdr:row>
      <xdr:rowOff>114300</xdr:rowOff>
    </xdr:from>
    <xdr:to>
      <xdr:col>20</xdr:col>
      <xdr:colOff>38101</xdr:colOff>
      <xdr:row>39</xdr:row>
      <xdr:rowOff>9524</xdr:rowOff>
    </xdr:to>
    <xdr:graphicFrame macro="">
      <xdr:nvGraphicFramePr>
        <xdr:cNvPr id="2" name="Chart 1">
          <a:extLst>
            <a:ext uri="{FF2B5EF4-FFF2-40B4-BE49-F238E27FC236}">
              <a16:creationId xmlns:a16="http://schemas.microsoft.com/office/drawing/2014/main" id="{3C2D250E-D5FA-41FA-B349-5688949558B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219076</xdr:colOff>
      <xdr:row>34</xdr:row>
      <xdr:rowOff>38100</xdr:rowOff>
    </xdr:from>
    <xdr:to>
      <xdr:col>2</xdr:col>
      <xdr:colOff>647701</xdr:colOff>
      <xdr:row>38</xdr:row>
      <xdr:rowOff>180975</xdr:rowOff>
    </xdr:to>
    <xdr:pic>
      <xdr:nvPicPr>
        <xdr:cNvPr id="4" name="Picture 3">
          <a:hlinkClick xmlns:r="http://schemas.openxmlformats.org/officeDocument/2006/relationships" r:id="rId2"/>
          <a:extLst>
            <a:ext uri="{FF2B5EF4-FFF2-40B4-BE49-F238E27FC236}">
              <a16:creationId xmlns:a16="http://schemas.microsoft.com/office/drawing/2014/main" id="{DA149D71-B003-4F3A-9C98-17718D87C879}"/>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09576" y="4581525"/>
          <a:ext cx="1809750" cy="9048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pulent">
      <a:majorFont>
        <a:latin typeface="Trebuchet MS"/>
        <a:ea typeface=""/>
        <a:cs typeface=""/>
        <a:font script="Jpan" typeface="HG丸ｺﾞｼｯｸM-PRO"/>
        <a:font script="Hang" typeface="HY그래픽M"/>
        <a:font script="Hans" typeface="黑体"/>
        <a:font script="Hant" typeface="微軟正黑體"/>
        <a:font script="Arab" typeface="Tahoma"/>
        <a:font script="Hebr" typeface="Gisha"/>
        <a:font script="Thai" typeface="Iris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Trebuchet MS"/>
        <a:ea typeface=""/>
        <a:cs typeface=""/>
        <a:font script="Jpan" typeface="HG丸ｺﾞｼｯｸM-PRO"/>
        <a:font script="Hang" typeface="HY그래픽M"/>
        <a:font script="Hans" typeface="华文新魏"/>
        <a:font script="Hant" typeface="微軟正黑體"/>
        <a:font script="Arab" typeface="Tahoma"/>
        <a:font script="Hebr" typeface="Gisha"/>
        <a:font script="Thai" typeface="Iris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guidantfinancial.com/prequalify/"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2"/>
  <sheetViews>
    <sheetView showGridLines="0" tabSelected="1" zoomScaleNormal="100" workbookViewId="0">
      <selection activeCell="C4" sqref="C4:C5"/>
    </sheetView>
  </sheetViews>
  <sheetFormatPr defaultRowHeight="15" x14ac:dyDescent="0.3"/>
  <cols>
    <col min="1" max="1" width="2.85546875" style="1" customWidth="1"/>
    <col min="2" max="2" width="20.7109375" style="1" customWidth="1"/>
    <col min="3" max="3" width="12.5703125" style="1" customWidth="1"/>
    <col min="4" max="5" width="2.140625" style="1" customWidth="1"/>
    <col min="6" max="6" width="27.42578125" style="1" customWidth="1"/>
    <col min="7" max="7" width="13.85546875" style="1" customWidth="1"/>
    <col min="8" max="8" width="0.7109375" style="1" customWidth="1"/>
    <col min="9" max="9" width="13.85546875" style="1" customWidth="1"/>
    <col min="10" max="10" width="0.7109375" style="1" customWidth="1"/>
    <col min="11" max="11" width="15" style="1" customWidth="1"/>
    <col min="12" max="12" width="2.85546875" style="1" customWidth="1"/>
    <col min="13" max="13" width="7.7109375" style="1" customWidth="1"/>
    <col min="14" max="14" width="12.28515625" style="1" customWidth="1"/>
    <col min="15" max="19" width="13" style="1" customWidth="1"/>
    <col min="20" max="21" width="11.42578125" style="1" customWidth="1"/>
    <col min="22" max="16384" width="9.140625" style="1"/>
  </cols>
  <sheetData>
    <row r="1" spans="1:22" ht="8.25" customHeight="1" x14ac:dyDescent="0.3">
      <c r="A1" s="81" t="s">
        <v>31</v>
      </c>
      <c r="B1" s="81"/>
      <c r="C1" s="81"/>
      <c r="D1" s="81"/>
      <c r="E1" s="81"/>
      <c r="F1" s="81"/>
      <c r="G1" s="81"/>
      <c r="H1" s="81"/>
      <c r="I1" s="81"/>
      <c r="J1" s="81"/>
      <c r="K1" s="81"/>
      <c r="L1" s="81"/>
    </row>
    <row r="2" spans="1:22" ht="21" customHeight="1" x14ac:dyDescent="0.3">
      <c r="A2" s="81"/>
      <c r="B2" s="81"/>
      <c r="C2" s="81"/>
      <c r="D2" s="81"/>
      <c r="E2" s="81"/>
      <c r="F2" s="81"/>
      <c r="G2" s="81"/>
      <c r="H2" s="81"/>
      <c r="I2" s="81"/>
      <c r="J2" s="81"/>
      <c r="K2" s="81"/>
      <c r="L2" s="81"/>
    </row>
    <row r="3" spans="1:22" ht="9.75" customHeight="1" thickBot="1" x14ac:dyDescent="0.45">
      <c r="A3" s="12"/>
      <c r="B3" s="57"/>
      <c r="C3" s="57"/>
      <c r="D3" s="12"/>
      <c r="E3" s="12"/>
      <c r="F3" s="12"/>
      <c r="G3" s="12"/>
      <c r="H3" s="12"/>
      <c r="I3" s="12"/>
      <c r="J3" s="12"/>
      <c r="K3" s="12"/>
      <c r="L3" s="12"/>
      <c r="M3" s="2"/>
      <c r="O3" s="73"/>
      <c r="P3" s="74"/>
      <c r="Q3" s="74"/>
      <c r="R3" s="74"/>
      <c r="S3" s="75"/>
      <c r="T3" s="11"/>
    </row>
    <row r="4" spans="1:22" ht="19.5" customHeight="1" thickBot="1" x14ac:dyDescent="0.35">
      <c r="A4" s="12"/>
      <c r="B4" s="84" t="s">
        <v>36</v>
      </c>
      <c r="C4" s="82" t="s">
        <v>21</v>
      </c>
      <c r="D4" s="12"/>
      <c r="E4" s="12"/>
      <c r="F4" s="86" t="s">
        <v>29</v>
      </c>
      <c r="G4" s="86"/>
      <c r="H4" s="86"/>
      <c r="I4" s="86"/>
      <c r="J4" s="86"/>
      <c r="K4" s="86"/>
      <c r="L4" s="12"/>
      <c r="M4" s="2"/>
      <c r="O4" s="73"/>
      <c r="P4" s="74"/>
      <c r="Q4" s="74"/>
      <c r="R4" s="74"/>
      <c r="S4" s="75"/>
      <c r="T4" s="11"/>
      <c r="V4" s="3"/>
    </row>
    <row r="5" spans="1:22" ht="7.5" customHeight="1" thickBot="1" x14ac:dyDescent="0.35">
      <c r="A5" s="12"/>
      <c r="B5" s="84"/>
      <c r="C5" s="83"/>
      <c r="D5" s="12"/>
      <c r="E5" s="12"/>
      <c r="F5" s="58"/>
      <c r="G5" s="58"/>
      <c r="H5" s="58"/>
      <c r="I5" s="58"/>
      <c r="J5" s="58"/>
      <c r="K5" s="58"/>
      <c r="L5" s="12"/>
      <c r="M5" s="2"/>
      <c r="O5" s="85"/>
      <c r="P5" s="76"/>
      <c r="Q5" s="72"/>
      <c r="R5" s="72"/>
      <c r="S5" s="72"/>
      <c r="T5" s="11"/>
      <c r="V5" s="3"/>
    </row>
    <row r="6" spans="1:22" ht="10.5" customHeight="1" x14ac:dyDescent="0.3">
      <c r="A6" s="12"/>
      <c r="B6" s="60"/>
      <c r="C6" s="60"/>
      <c r="D6" s="13"/>
      <c r="E6" s="14"/>
      <c r="F6" s="56"/>
      <c r="G6" s="87">
        <v>2015</v>
      </c>
      <c r="H6" s="56"/>
      <c r="I6" s="87">
        <v>2016</v>
      </c>
      <c r="J6" s="56"/>
      <c r="K6" s="87">
        <v>2017</v>
      </c>
      <c r="L6" s="13"/>
      <c r="M6" s="2"/>
      <c r="O6" s="85"/>
      <c r="P6" s="76"/>
      <c r="Q6" s="72"/>
      <c r="R6" s="72"/>
      <c r="S6" s="72"/>
      <c r="T6" s="11"/>
      <c r="V6" s="3"/>
    </row>
    <row r="7" spans="1:22" ht="3.75" customHeight="1" x14ac:dyDescent="0.3">
      <c r="A7" s="12"/>
      <c r="B7" s="59"/>
      <c r="C7" s="30"/>
      <c r="D7" s="13"/>
      <c r="E7" s="14"/>
      <c r="F7" s="14"/>
      <c r="G7" s="87"/>
      <c r="H7" s="16"/>
      <c r="I7" s="87"/>
      <c r="J7" s="16"/>
      <c r="K7" s="87"/>
      <c r="L7" s="13"/>
      <c r="M7" s="2"/>
      <c r="O7" s="8"/>
      <c r="P7" s="9"/>
      <c r="Q7" s="10"/>
      <c r="R7" s="10"/>
      <c r="S7" s="10"/>
      <c r="V7" s="3"/>
    </row>
    <row r="8" spans="1:22" ht="3.75" customHeight="1" x14ac:dyDescent="0.3">
      <c r="A8" s="12"/>
      <c r="B8" s="13"/>
      <c r="C8" s="13"/>
      <c r="D8" s="13"/>
      <c r="E8" s="14"/>
      <c r="F8" s="12"/>
      <c r="G8" s="54"/>
      <c r="H8" s="16"/>
      <c r="I8" s="54"/>
      <c r="J8" s="16"/>
      <c r="K8" s="54"/>
      <c r="L8" s="16"/>
      <c r="M8" s="6"/>
    </row>
    <row r="9" spans="1:22" ht="15.75" thickBot="1" x14ac:dyDescent="0.35">
      <c r="A9" s="12"/>
      <c r="B9" s="13" t="s">
        <v>0</v>
      </c>
      <c r="C9" s="35">
        <v>800000</v>
      </c>
      <c r="D9" s="13"/>
      <c r="E9" s="14"/>
      <c r="F9" s="14" t="s">
        <v>8</v>
      </c>
      <c r="G9" s="36">
        <v>825000</v>
      </c>
      <c r="H9" s="37"/>
      <c r="I9" s="36">
        <v>855000</v>
      </c>
      <c r="J9" s="37"/>
      <c r="K9" s="36">
        <v>845000</v>
      </c>
      <c r="L9" s="17"/>
      <c r="M9" s="4"/>
    </row>
    <row r="10" spans="1:22" ht="3.75" customHeight="1" x14ac:dyDescent="0.3">
      <c r="A10" s="12"/>
      <c r="B10" s="13"/>
      <c r="C10" s="18"/>
      <c r="D10" s="13"/>
      <c r="E10" s="14"/>
      <c r="F10" s="14"/>
      <c r="G10" s="37"/>
      <c r="H10" s="37"/>
      <c r="I10" s="37"/>
      <c r="J10" s="37"/>
      <c r="K10" s="37"/>
      <c r="L10" s="17"/>
      <c r="M10" s="4"/>
    </row>
    <row r="11" spans="1:22" ht="15.75" thickBot="1" x14ac:dyDescent="0.35">
      <c r="A11" s="12"/>
      <c r="B11" s="13" t="s">
        <v>1</v>
      </c>
      <c r="C11" s="35">
        <v>25000</v>
      </c>
      <c r="D11" s="13"/>
      <c r="E11" s="14"/>
      <c r="F11" s="14" t="s">
        <v>9</v>
      </c>
      <c r="G11" s="36">
        <v>406000</v>
      </c>
      <c r="H11" s="37"/>
      <c r="I11" s="36">
        <v>402000</v>
      </c>
      <c r="J11" s="37"/>
      <c r="K11" s="36">
        <v>404000</v>
      </c>
      <c r="L11" s="17"/>
      <c r="M11" s="4"/>
    </row>
    <row r="12" spans="1:22" ht="3.75" customHeight="1" x14ac:dyDescent="0.3">
      <c r="A12" s="12"/>
      <c r="B12" s="13"/>
      <c r="C12" s="18"/>
      <c r="D12" s="13"/>
      <c r="E12" s="14"/>
      <c r="F12" s="14"/>
      <c r="G12" s="37"/>
      <c r="H12" s="37"/>
      <c r="I12" s="37"/>
      <c r="J12" s="37"/>
      <c r="K12" s="37"/>
      <c r="L12" s="17"/>
      <c r="M12" s="4"/>
    </row>
    <row r="13" spans="1:22" ht="15.75" thickBot="1" x14ac:dyDescent="0.35">
      <c r="A13" s="12"/>
      <c r="B13" s="13" t="s">
        <v>16</v>
      </c>
      <c r="C13" s="35">
        <v>50000</v>
      </c>
      <c r="D13" s="13"/>
      <c r="E13" s="14"/>
      <c r="F13" s="14" t="s">
        <v>25</v>
      </c>
      <c r="G13" s="36">
        <v>80000</v>
      </c>
      <c r="H13" s="37"/>
      <c r="I13" s="36">
        <v>82000</v>
      </c>
      <c r="J13" s="37"/>
      <c r="K13" s="36">
        <v>85000</v>
      </c>
      <c r="L13" s="17"/>
      <c r="M13" s="4"/>
    </row>
    <row r="14" spans="1:22" ht="3.75" customHeight="1" x14ac:dyDescent="0.3">
      <c r="A14" s="12"/>
      <c r="B14" s="14"/>
      <c r="C14" s="32"/>
      <c r="D14" s="13"/>
      <c r="E14" s="14"/>
      <c r="F14" s="14"/>
      <c r="G14" s="37"/>
      <c r="H14" s="37"/>
      <c r="I14" s="37"/>
      <c r="J14" s="37"/>
      <c r="K14" s="37"/>
      <c r="L14" s="17"/>
      <c r="M14" s="4"/>
    </row>
    <row r="15" spans="1:22" ht="3.75" customHeight="1" x14ac:dyDescent="0.3">
      <c r="A15" s="12"/>
      <c r="B15" s="33"/>
      <c r="C15" s="34"/>
      <c r="D15" s="13"/>
      <c r="E15" s="14"/>
      <c r="F15" s="14"/>
      <c r="G15" s="38"/>
      <c r="H15" s="38"/>
      <c r="I15" s="38"/>
      <c r="J15" s="38"/>
      <c r="K15" s="38"/>
      <c r="L15" s="17"/>
      <c r="M15" s="4"/>
    </row>
    <row r="16" spans="1:22" x14ac:dyDescent="0.3">
      <c r="A16" s="12"/>
      <c r="B16" s="13" t="s">
        <v>2</v>
      </c>
      <c r="C16" s="19">
        <f>SUM(C9:C13)</f>
        <v>875000</v>
      </c>
      <c r="D16" s="13"/>
      <c r="E16" s="14"/>
      <c r="F16" s="14" t="s">
        <v>17</v>
      </c>
      <c r="G16" s="39">
        <f>G13+G11</f>
        <v>486000</v>
      </c>
      <c r="H16" s="39"/>
      <c r="I16" s="39">
        <f>I13+I11</f>
        <v>484000</v>
      </c>
      <c r="J16" s="39"/>
      <c r="K16" s="39">
        <f>K13+K11</f>
        <v>489000</v>
      </c>
      <c r="L16" s="17"/>
      <c r="M16" s="4"/>
    </row>
    <row r="17" spans="1:14" x14ac:dyDescent="0.3">
      <c r="A17" s="12"/>
      <c r="B17" s="13" t="s">
        <v>4</v>
      </c>
      <c r="C17" s="27">
        <f>IF(OR(C4="ROBS",),0,0.3)</f>
        <v>0</v>
      </c>
      <c r="D17" s="13"/>
      <c r="E17" s="14"/>
      <c r="F17" s="14" t="s">
        <v>10</v>
      </c>
      <c r="G17" s="37">
        <f>G9-G16</f>
        <v>339000</v>
      </c>
      <c r="H17" s="37"/>
      <c r="I17" s="37">
        <f>I9-I16</f>
        <v>371000</v>
      </c>
      <c r="J17" s="37"/>
      <c r="K17" s="37">
        <f>K9-K16</f>
        <v>356000</v>
      </c>
      <c r="L17" s="14"/>
      <c r="M17" s="3"/>
    </row>
    <row r="18" spans="1:14" x14ac:dyDescent="0.3">
      <c r="A18" s="12"/>
      <c r="B18" s="13" t="s">
        <v>3</v>
      </c>
      <c r="C18" s="19">
        <f>IFERROR(C9*C17,0)</f>
        <v>0</v>
      </c>
      <c r="D18" s="13"/>
      <c r="E18" s="14"/>
      <c r="F18" s="14" t="s">
        <v>14</v>
      </c>
      <c r="G18" s="37">
        <f>IFERROR($C$23,0)</f>
        <v>1668</v>
      </c>
      <c r="H18" s="37"/>
      <c r="I18" s="37">
        <f>IFERROR($C$23,0)</f>
        <v>1668</v>
      </c>
      <c r="J18" s="37"/>
      <c r="K18" s="37">
        <f>IFERROR($C$23,0)</f>
        <v>1668</v>
      </c>
      <c r="L18" s="17"/>
      <c r="M18" s="4"/>
    </row>
    <row r="19" spans="1:14" x14ac:dyDescent="0.3">
      <c r="A19" s="12"/>
      <c r="B19" s="13" t="s">
        <v>5</v>
      </c>
      <c r="C19" s="21">
        <f>C16-C18</f>
        <v>875000</v>
      </c>
      <c r="D19" s="13"/>
      <c r="E19" s="14"/>
      <c r="F19" s="14" t="s">
        <v>7</v>
      </c>
      <c r="G19" s="68">
        <f>G17/G18</f>
        <v>203.23741007194243</v>
      </c>
      <c r="H19" s="68" t="e">
        <f t="shared" ref="H19:K19" si="0">H17/H18</f>
        <v>#DIV/0!</v>
      </c>
      <c r="I19" s="68">
        <f t="shared" si="0"/>
        <v>222.42206235011992</v>
      </c>
      <c r="J19" s="68" t="e">
        <f t="shared" si="0"/>
        <v>#DIV/0!</v>
      </c>
      <c r="K19" s="68">
        <f t="shared" si="0"/>
        <v>213.42925659472422</v>
      </c>
      <c r="L19" s="17"/>
      <c r="M19" s="4"/>
    </row>
    <row r="20" spans="1:14" x14ac:dyDescent="0.3">
      <c r="A20" s="12"/>
      <c r="B20" s="25" t="s">
        <v>6</v>
      </c>
      <c r="C20" s="28">
        <f>IF(OR(C4="ROBS",),0,10)</f>
        <v>0</v>
      </c>
      <c r="D20" s="13"/>
      <c r="E20" s="14"/>
      <c r="F20" s="26" t="s">
        <v>11</v>
      </c>
      <c r="G20" s="64">
        <f>G17-G18</f>
        <v>337332</v>
      </c>
      <c r="H20" s="64"/>
      <c r="I20" s="64">
        <f>I17-I18</f>
        <v>369332</v>
      </c>
      <c r="J20" s="64"/>
      <c r="K20" s="64">
        <f>K17-K18</f>
        <v>354332</v>
      </c>
      <c r="L20" s="17"/>
      <c r="M20" s="4"/>
    </row>
    <row r="21" spans="1:14" x14ac:dyDescent="0.3">
      <c r="A21" s="12"/>
      <c r="B21" s="25" t="s">
        <v>35</v>
      </c>
      <c r="C21" s="29">
        <f>IF(OR(C4="ROBS",),0,0.0725)</f>
        <v>0</v>
      </c>
      <c r="D21" s="13"/>
      <c r="E21" s="14"/>
      <c r="F21" s="14"/>
      <c r="G21" s="37"/>
      <c r="H21" s="37"/>
      <c r="I21" s="37"/>
      <c r="J21" s="37"/>
      <c r="K21" s="37"/>
      <c r="L21" s="17"/>
      <c r="M21" s="4"/>
    </row>
    <row r="22" spans="1:14" ht="15.75" thickBot="1" x14ac:dyDescent="0.35">
      <c r="A22" s="12"/>
      <c r="B22" s="13" t="s">
        <v>13</v>
      </c>
      <c r="C22" s="47">
        <f>IF(OR(C4="ROBS",),139,(ABS(PMT(C21/12,C20*12,C19))))</f>
        <v>139</v>
      </c>
      <c r="D22" s="13"/>
      <c r="E22" s="14"/>
      <c r="F22" s="14"/>
      <c r="G22" s="12"/>
      <c r="H22" s="14"/>
      <c r="I22" s="14"/>
      <c r="J22" s="14"/>
      <c r="K22" s="14"/>
      <c r="L22" s="22"/>
      <c r="M22" s="7"/>
    </row>
    <row r="23" spans="1:14" x14ac:dyDescent="0.3">
      <c r="A23" s="12"/>
      <c r="B23" s="13" t="s">
        <v>14</v>
      </c>
      <c r="C23" s="23">
        <f>C22*12</f>
        <v>1668</v>
      </c>
      <c r="D23" s="13"/>
      <c r="E23" s="14"/>
      <c r="F23" s="79" t="s">
        <v>28</v>
      </c>
      <c r="G23" s="79"/>
      <c r="H23" s="79"/>
      <c r="I23" s="79"/>
      <c r="J23" s="79"/>
      <c r="K23" s="79"/>
      <c r="L23" s="22"/>
      <c r="M23" s="7"/>
    </row>
    <row r="24" spans="1:14" ht="3.75" customHeight="1" thickBot="1" x14ac:dyDescent="0.35">
      <c r="A24" s="12"/>
      <c r="B24" s="31"/>
      <c r="C24" s="42"/>
      <c r="D24" s="13"/>
      <c r="E24" s="14"/>
      <c r="F24" s="80"/>
      <c r="G24" s="80"/>
      <c r="H24" s="80"/>
      <c r="I24" s="80"/>
      <c r="J24" s="80"/>
      <c r="K24" s="80"/>
      <c r="L24" s="22"/>
      <c r="M24" s="7"/>
    </row>
    <row r="25" spans="1:14" ht="3.75" customHeight="1" x14ac:dyDescent="0.3">
      <c r="A25" s="12"/>
      <c r="B25" s="13"/>
      <c r="C25" s="23"/>
      <c r="D25" s="13"/>
      <c r="E25" s="14"/>
      <c r="F25" s="14"/>
      <c r="G25" s="12"/>
      <c r="H25" s="14"/>
      <c r="I25" s="12"/>
      <c r="J25" s="14"/>
      <c r="K25" s="14"/>
      <c r="L25" s="22"/>
      <c r="M25" s="7"/>
    </row>
    <row r="26" spans="1:14" x14ac:dyDescent="0.3">
      <c r="A26" s="12"/>
      <c r="B26" s="78" t="s">
        <v>27</v>
      </c>
      <c r="C26" s="78"/>
      <c r="D26" s="13"/>
      <c r="E26" s="14"/>
      <c r="F26" s="15"/>
      <c r="G26" s="16">
        <v>2018</v>
      </c>
      <c r="H26" s="16"/>
      <c r="I26" s="16">
        <v>2019</v>
      </c>
      <c r="J26" s="16"/>
      <c r="K26" s="16">
        <v>2020</v>
      </c>
      <c r="L26" s="13"/>
      <c r="M26" s="55"/>
    </row>
    <row r="27" spans="1:14" ht="3.75" customHeight="1" x14ac:dyDescent="0.3">
      <c r="A27" s="12"/>
      <c r="B27" s="13"/>
      <c r="C27" s="12"/>
      <c r="D27" s="13"/>
      <c r="E27" s="14"/>
      <c r="F27" s="15"/>
      <c r="G27" s="16"/>
      <c r="H27" s="16"/>
      <c r="I27" s="16"/>
      <c r="J27" s="16"/>
      <c r="K27" s="16"/>
      <c r="L27" s="13"/>
      <c r="M27" s="55"/>
    </row>
    <row r="28" spans="1:14" ht="15.75" thickBot="1" x14ac:dyDescent="0.35">
      <c r="A28" s="12"/>
      <c r="B28" s="13" t="s">
        <v>26</v>
      </c>
      <c r="C28" s="43">
        <f>((((I9-G9)/G9)+((K9-I9)/I9))/2)</f>
        <v>1.2333864965443912E-2</v>
      </c>
      <c r="D28" s="13"/>
      <c r="E28" s="14"/>
      <c r="F28" s="14" t="s">
        <v>8</v>
      </c>
      <c r="G28" s="39">
        <f>K9*(1+C28)</f>
        <v>855422.11589580006</v>
      </c>
      <c r="H28" s="39"/>
      <c r="I28" s="39">
        <f>G28*(1+C28)</f>
        <v>865972.77676171309</v>
      </c>
      <c r="J28" s="39"/>
      <c r="K28" s="39">
        <f>I28*(1+C28)</f>
        <v>876653.56805404252</v>
      </c>
      <c r="L28" s="13"/>
      <c r="M28" s="2"/>
    </row>
    <row r="29" spans="1:14" ht="3.75" customHeight="1" x14ac:dyDescent="0.3">
      <c r="A29" s="12"/>
      <c r="B29" s="13"/>
      <c r="C29" s="40"/>
      <c r="D29" s="13"/>
      <c r="E29" s="14"/>
      <c r="F29" s="14"/>
      <c r="G29" s="39"/>
      <c r="H29" s="39"/>
      <c r="I29" s="39"/>
      <c r="J29" s="39"/>
      <c r="K29" s="39"/>
      <c r="L29" s="13"/>
      <c r="M29" s="2"/>
    </row>
    <row r="30" spans="1:14" ht="15.75" thickBot="1" x14ac:dyDescent="0.35">
      <c r="A30" s="12"/>
      <c r="B30" s="13" t="s">
        <v>12</v>
      </c>
      <c r="C30" s="43">
        <f>((((I11-G11)/G11)+((K11-I11)/I11))/2)</f>
        <v>-2.4385461853295102E-3</v>
      </c>
      <c r="D30" s="13"/>
      <c r="E30" s="14"/>
      <c r="F30" s="14" t="s">
        <v>9</v>
      </c>
      <c r="G30" s="39">
        <f>K11*(1+C30)</f>
        <v>403014.82734112692</v>
      </c>
      <c r="H30" s="39"/>
      <c r="I30" s="39">
        <f>G30*(1+C30)</f>
        <v>402032.05707128299</v>
      </c>
      <c r="J30" s="39"/>
      <c r="K30" s="39">
        <f>I30*(1+C30)</f>
        <v>401051.68333213165</v>
      </c>
      <c r="L30" s="17"/>
      <c r="M30" s="4"/>
      <c r="N30" s="3"/>
    </row>
    <row r="31" spans="1:14" ht="3.75" customHeight="1" x14ac:dyDescent="0.3">
      <c r="A31" s="12"/>
      <c r="B31" s="13"/>
      <c r="C31" s="41"/>
      <c r="D31" s="13"/>
      <c r="E31" s="14"/>
      <c r="F31" s="14"/>
      <c r="G31" s="39"/>
      <c r="H31" s="39"/>
      <c r="I31" s="39"/>
      <c r="J31" s="39"/>
      <c r="K31" s="39"/>
      <c r="L31" s="17"/>
      <c r="M31" s="4"/>
      <c r="N31" s="3"/>
    </row>
    <row r="32" spans="1:14" ht="15.75" thickBot="1" x14ac:dyDescent="0.35">
      <c r="A32" s="12"/>
      <c r="B32" s="13" t="s">
        <v>15</v>
      </c>
      <c r="C32" s="44">
        <v>150000</v>
      </c>
      <c r="D32" s="13"/>
      <c r="E32" s="14"/>
      <c r="F32" s="14" t="s">
        <v>15</v>
      </c>
      <c r="G32" s="39">
        <f>C32</f>
        <v>150000</v>
      </c>
      <c r="H32" s="39"/>
      <c r="I32" s="39">
        <f>C32</f>
        <v>150000</v>
      </c>
      <c r="J32" s="39"/>
      <c r="K32" s="39">
        <f>C32</f>
        <v>150000</v>
      </c>
      <c r="L32" s="17"/>
      <c r="M32" s="4"/>
      <c r="N32" s="3"/>
    </row>
    <row r="33" spans="1:20" ht="3.75" customHeight="1" x14ac:dyDescent="0.3">
      <c r="A33" s="12"/>
      <c r="B33" s="13"/>
      <c r="C33" s="46"/>
      <c r="D33" s="13"/>
      <c r="E33" s="14"/>
      <c r="F33" s="14"/>
      <c r="G33" s="45"/>
      <c r="H33" s="45"/>
      <c r="I33" s="45"/>
      <c r="J33" s="45"/>
      <c r="K33" s="45"/>
      <c r="L33" s="17"/>
      <c r="M33" s="4"/>
      <c r="N33" s="3"/>
    </row>
    <row r="34" spans="1:20" ht="3.75" customHeight="1" x14ac:dyDescent="0.3">
      <c r="A34" s="12"/>
      <c r="B34" s="13"/>
      <c r="C34" s="13"/>
      <c r="D34" s="13"/>
      <c r="E34" s="14"/>
      <c r="F34" s="14"/>
      <c r="G34" s="37"/>
      <c r="H34" s="37"/>
      <c r="I34" s="37"/>
      <c r="J34" s="37"/>
      <c r="K34" s="37"/>
      <c r="L34" s="17"/>
      <c r="M34" s="4"/>
      <c r="N34" s="3"/>
    </row>
    <row r="35" spans="1:20" x14ac:dyDescent="0.3">
      <c r="A35" s="12"/>
      <c r="B35" s="13"/>
      <c r="C35" s="13"/>
      <c r="D35" s="13"/>
      <c r="E35" s="14"/>
      <c r="F35" s="14" t="s">
        <v>17</v>
      </c>
      <c r="G35" s="39">
        <f>G32+G30</f>
        <v>553014.82734112698</v>
      </c>
      <c r="H35" s="39">
        <f t="shared" ref="H35:K35" si="1">H32+H30</f>
        <v>0</v>
      </c>
      <c r="I35" s="39">
        <f t="shared" si="1"/>
        <v>552032.05707128299</v>
      </c>
      <c r="J35" s="39">
        <f t="shared" si="1"/>
        <v>0</v>
      </c>
      <c r="K35" s="39">
        <f t="shared" si="1"/>
        <v>551051.68333213171</v>
      </c>
      <c r="L35" s="17"/>
      <c r="M35" s="4"/>
      <c r="N35" s="3"/>
    </row>
    <row r="36" spans="1:20" x14ac:dyDescent="0.3">
      <c r="A36" s="12"/>
      <c r="B36" s="24"/>
      <c r="C36" s="18"/>
      <c r="D36" s="13"/>
      <c r="E36" s="14"/>
      <c r="F36" s="14" t="s">
        <v>10</v>
      </c>
      <c r="G36" s="37">
        <f>G28-G35</f>
        <v>302407.28855467308</v>
      </c>
      <c r="H36" s="37">
        <f t="shared" ref="H36:J36" si="2">H28-H35</f>
        <v>0</v>
      </c>
      <c r="I36" s="37">
        <f>I28-I35</f>
        <v>313940.71969043009</v>
      </c>
      <c r="J36" s="37">
        <f t="shared" si="2"/>
        <v>0</v>
      </c>
      <c r="K36" s="37">
        <f>K28-K35</f>
        <v>325601.88472191081</v>
      </c>
      <c r="L36" s="17"/>
      <c r="M36" s="4"/>
      <c r="N36" s="3"/>
    </row>
    <row r="37" spans="1:20" x14ac:dyDescent="0.3">
      <c r="A37" s="12"/>
      <c r="B37" s="24"/>
      <c r="C37" s="18"/>
      <c r="D37" s="13"/>
      <c r="E37" s="14"/>
      <c r="F37" s="14" t="s">
        <v>14</v>
      </c>
      <c r="G37" s="37">
        <f>IFERROR($C$23,0)</f>
        <v>1668</v>
      </c>
      <c r="H37" s="37"/>
      <c r="I37" s="37">
        <f>IFERROR($C$23,0)</f>
        <v>1668</v>
      </c>
      <c r="J37" s="37"/>
      <c r="K37" s="37">
        <f>IFERROR($C$23,0)</f>
        <v>1668</v>
      </c>
      <c r="L37" s="17"/>
      <c r="M37" s="4"/>
      <c r="N37" s="3"/>
    </row>
    <row r="38" spans="1:20" x14ac:dyDescent="0.3">
      <c r="A38" s="12"/>
      <c r="B38" s="12"/>
      <c r="C38" s="12"/>
      <c r="D38" s="13"/>
      <c r="E38" s="14"/>
      <c r="F38" s="14" t="s">
        <v>7</v>
      </c>
      <c r="G38" s="65">
        <f>G36/G37</f>
        <v>181.29933366587116</v>
      </c>
      <c r="H38" s="65"/>
      <c r="I38" s="65">
        <f>I36/I37</f>
        <v>188.21386072567751</v>
      </c>
      <c r="J38" s="65"/>
      <c r="K38" s="65">
        <f>K36/K37</f>
        <v>195.20496685965875</v>
      </c>
      <c r="L38" s="14"/>
      <c r="M38" s="3"/>
      <c r="N38" s="3"/>
    </row>
    <row r="39" spans="1:20" x14ac:dyDescent="0.3">
      <c r="A39" s="12"/>
      <c r="B39" s="77" t="s">
        <v>30</v>
      </c>
      <c r="C39" s="77"/>
      <c r="D39" s="13"/>
      <c r="E39" s="14"/>
      <c r="F39" s="26" t="s">
        <v>11</v>
      </c>
      <c r="G39" s="64">
        <f>G36-G37</f>
        <v>300739.28855467308</v>
      </c>
      <c r="H39" s="64"/>
      <c r="I39" s="64">
        <f>I36-I37</f>
        <v>312272.71969043009</v>
      </c>
      <c r="J39" s="64"/>
      <c r="K39" s="64">
        <f>K36-K37</f>
        <v>323933.88472191081</v>
      </c>
      <c r="L39" s="20"/>
      <c r="M39" s="5"/>
      <c r="N39" s="3"/>
    </row>
    <row r="40" spans="1:20" x14ac:dyDescent="0.3">
      <c r="A40" s="12"/>
      <c r="B40" s="12"/>
      <c r="C40" s="12"/>
      <c r="D40" s="13"/>
      <c r="E40" s="14"/>
      <c r="F40" s="14"/>
      <c r="G40" s="37"/>
      <c r="H40" s="37"/>
      <c r="I40" s="37"/>
      <c r="J40" s="37"/>
      <c r="K40" s="37"/>
      <c r="L40" s="14"/>
      <c r="M40" s="3"/>
      <c r="N40" s="3"/>
    </row>
    <row r="41" spans="1:20" x14ac:dyDescent="0.3">
      <c r="A41" s="63"/>
      <c r="B41" s="63"/>
      <c r="C41" s="63"/>
      <c r="D41" s="63"/>
      <c r="E41" s="66"/>
      <c r="F41" s="63"/>
      <c r="G41" s="63"/>
      <c r="H41" s="63"/>
      <c r="I41" s="63"/>
      <c r="J41" s="63"/>
      <c r="K41" s="63"/>
      <c r="L41" s="67"/>
      <c r="M41" s="52"/>
      <c r="N41" s="51"/>
    </row>
    <row r="42" spans="1:20" x14ac:dyDescent="0.3">
      <c r="A42" s="70" t="s">
        <v>34</v>
      </c>
      <c r="B42" s="70"/>
      <c r="C42" s="70"/>
      <c r="D42" s="70"/>
      <c r="E42" s="70"/>
      <c r="F42" s="70"/>
      <c r="G42" s="70"/>
      <c r="H42" s="70"/>
      <c r="I42" s="70"/>
      <c r="J42" s="70"/>
      <c r="K42" s="70"/>
      <c r="L42" s="70"/>
      <c r="M42" s="70"/>
      <c r="N42" s="70"/>
      <c r="O42" s="70"/>
      <c r="P42" s="70"/>
      <c r="Q42" s="70"/>
      <c r="R42" s="70"/>
      <c r="S42" s="70"/>
      <c r="T42" s="70"/>
    </row>
    <row r="43" spans="1:20" x14ac:dyDescent="0.3">
      <c r="A43" s="71"/>
      <c r="B43" s="71"/>
      <c r="C43" s="71"/>
      <c r="D43" s="71"/>
      <c r="E43" s="71"/>
      <c r="F43" s="71"/>
      <c r="G43" s="71"/>
      <c r="H43" s="71"/>
      <c r="I43" s="71"/>
      <c r="J43" s="71"/>
      <c r="K43" s="71"/>
      <c r="L43" s="71"/>
      <c r="M43" s="71"/>
      <c r="N43" s="71"/>
      <c r="O43" s="71"/>
      <c r="P43" s="71"/>
      <c r="Q43" s="71"/>
      <c r="R43" s="71"/>
      <c r="S43" s="71"/>
      <c r="T43" s="71"/>
    </row>
    <row r="44" spans="1:20" x14ac:dyDescent="0.3">
      <c r="A44" s="71"/>
      <c r="B44" s="71"/>
      <c r="C44" s="71"/>
      <c r="D44" s="71"/>
      <c r="E44" s="71"/>
      <c r="F44" s="71"/>
      <c r="G44" s="71"/>
      <c r="H44" s="71"/>
      <c r="I44" s="71"/>
      <c r="J44" s="71"/>
      <c r="K44" s="71"/>
      <c r="L44" s="71"/>
      <c r="M44" s="71"/>
      <c r="N44" s="71"/>
      <c r="O44" s="71"/>
      <c r="P44" s="71"/>
      <c r="Q44" s="71"/>
      <c r="R44" s="71"/>
      <c r="S44" s="71"/>
      <c r="T44" s="71"/>
    </row>
    <row r="45" spans="1:20" x14ac:dyDescent="0.3">
      <c r="A45" s="62"/>
      <c r="B45" s="48"/>
      <c r="C45" s="48"/>
      <c r="D45" s="48"/>
      <c r="E45" s="48"/>
      <c r="F45" s="48"/>
      <c r="G45" s="48"/>
      <c r="H45" s="48"/>
      <c r="I45" s="48"/>
      <c r="J45" s="48"/>
      <c r="K45" s="48"/>
      <c r="L45" s="66"/>
      <c r="M45" s="51"/>
      <c r="N45" s="51"/>
    </row>
    <row r="46" spans="1:20" x14ac:dyDescent="0.3">
      <c r="A46" s="62"/>
      <c r="B46" s="48"/>
      <c r="C46" s="48"/>
      <c r="D46" s="48"/>
      <c r="E46" s="48"/>
      <c r="F46" s="48"/>
      <c r="G46" s="48"/>
      <c r="H46" s="48"/>
      <c r="I46" s="48"/>
      <c r="J46" s="48"/>
      <c r="K46" s="48"/>
      <c r="L46" s="66"/>
      <c r="M46" s="51"/>
      <c r="N46" s="51"/>
    </row>
    <row r="47" spans="1:20" x14ac:dyDescent="0.3">
      <c r="A47" s="62"/>
      <c r="B47" s="48"/>
      <c r="C47" s="48"/>
      <c r="D47" s="48"/>
      <c r="E47" s="48"/>
      <c r="F47" s="48"/>
      <c r="G47" s="48"/>
      <c r="H47" s="48"/>
      <c r="I47" s="48"/>
      <c r="J47" s="48"/>
      <c r="K47" s="48"/>
      <c r="L47" s="62"/>
      <c r="M47" s="48"/>
      <c r="N47" s="53"/>
    </row>
    <row r="48" spans="1:20" x14ac:dyDescent="0.3">
      <c r="A48" s="62"/>
      <c r="B48" s="48"/>
      <c r="C48" s="48"/>
      <c r="D48" s="48">
        <v>2015</v>
      </c>
      <c r="E48" s="48">
        <v>2016</v>
      </c>
      <c r="F48" s="48">
        <v>2017</v>
      </c>
      <c r="G48" s="48">
        <v>2018</v>
      </c>
      <c r="H48" s="48">
        <v>2019</v>
      </c>
      <c r="I48" s="48">
        <v>2020</v>
      </c>
      <c r="J48" s="48"/>
      <c r="K48" s="48"/>
      <c r="L48" s="62"/>
      <c r="M48" s="48"/>
      <c r="N48" s="48"/>
    </row>
    <row r="49" spans="1:14" x14ac:dyDescent="0.3">
      <c r="A49" s="62"/>
      <c r="B49" s="48"/>
      <c r="C49" s="49" t="s">
        <v>32</v>
      </c>
      <c r="D49" s="50">
        <f>G20</f>
        <v>337332</v>
      </c>
      <c r="E49" s="50">
        <f>I20</f>
        <v>369332</v>
      </c>
      <c r="F49" s="50">
        <f>K20</f>
        <v>354332</v>
      </c>
      <c r="G49" s="50">
        <f>G39</f>
        <v>300739.28855467308</v>
      </c>
      <c r="H49" s="50">
        <f>I39</f>
        <v>312272.71969043009</v>
      </c>
      <c r="I49" s="50">
        <f>K39</f>
        <v>323933.88472191081</v>
      </c>
      <c r="J49" s="50"/>
      <c r="K49" s="48"/>
      <c r="L49" s="62"/>
      <c r="M49" s="48"/>
      <c r="N49" s="48"/>
    </row>
    <row r="50" spans="1:14" x14ac:dyDescent="0.3">
      <c r="A50" s="62"/>
      <c r="B50" s="48"/>
      <c r="C50" s="48" t="s">
        <v>33</v>
      </c>
      <c r="D50" s="69">
        <f>G9</f>
        <v>825000</v>
      </c>
      <c r="E50" s="69">
        <f>I9</f>
        <v>855000</v>
      </c>
      <c r="F50" s="69">
        <f>K9</f>
        <v>845000</v>
      </c>
      <c r="G50" s="69">
        <f>G28</f>
        <v>855422.11589580006</v>
      </c>
      <c r="H50" s="69">
        <f>I28</f>
        <v>865972.77676171309</v>
      </c>
      <c r="I50" s="69">
        <f>K28</f>
        <v>876653.56805404252</v>
      </c>
      <c r="J50" s="48"/>
      <c r="K50" s="48"/>
      <c r="L50" s="62"/>
      <c r="M50" s="48"/>
      <c r="N50" s="48"/>
    </row>
    <row r="51" spans="1:14" x14ac:dyDescent="0.3">
      <c r="A51" s="62"/>
      <c r="B51" s="48"/>
      <c r="C51" s="48" t="s">
        <v>17</v>
      </c>
      <c r="D51" s="69">
        <f>G16</f>
        <v>486000</v>
      </c>
      <c r="E51" s="69">
        <f>I16</f>
        <v>484000</v>
      </c>
      <c r="F51" s="69">
        <f>K16</f>
        <v>489000</v>
      </c>
      <c r="G51" s="69">
        <f>G35</f>
        <v>553014.82734112698</v>
      </c>
      <c r="H51" s="69">
        <f>I35</f>
        <v>552032.05707128299</v>
      </c>
      <c r="I51" s="69">
        <f>K35</f>
        <v>551051.68333213171</v>
      </c>
      <c r="J51" s="48"/>
      <c r="K51" s="48"/>
      <c r="L51" s="62"/>
      <c r="M51" s="48"/>
      <c r="N51" s="48"/>
    </row>
    <row r="52" spans="1:14" x14ac:dyDescent="0.3">
      <c r="A52" s="62"/>
      <c r="B52" s="48"/>
      <c r="C52" s="48" t="s">
        <v>10</v>
      </c>
      <c r="D52" s="69">
        <f>G17</f>
        <v>339000</v>
      </c>
      <c r="E52" s="69">
        <f>I17</f>
        <v>371000</v>
      </c>
      <c r="F52" s="69">
        <f>K17</f>
        <v>356000</v>
      </c>
      <c r="G52" s="69">
        <f>G36</f>
        <v>302407.28855467308</v>
      </c>
      <c r="H52" s="69">
        <f>I36</f>
        <v>313940.71969043009</v>
      </c>
      <c r="I52" s="69">
        <f>K36</f>
        <v>325601.88472191081</v>
      </c>
      <c r="J52" s="48"/>
      <c r="K52" s="48"/>
      <c r="L52" s="62"/>
      <c r="M52" s="48"/>
      <c r="N52" s="48"/>
    </row>
    <row r="53" spans="1:14" x14ac:dyDescent="0.3">
      <c r="A53" s="62"/>
      <c r="B53" s="48"/>
      <c r="C53" s="48"/>
      <c r="D53" s="48"/>
      <c r="E53" s="48"/>
      <c r="F53" s="48"/>
      <c r="G53" s="48"/>
      <c r="H53" s="48"/>
      <c r="I53" s="48"/>
      <c r="J53" s="48"/>
      <c r="K53" s="48"/>
      <c r="L53" s="62"/>
      <c r="M53" s="48"/>
      <c r="N53" s="48"/>
    </row>
    <row r="54" spans="1:14" x14ac:dyDescent="0.3">
      <c r="A54" s="62"/>
      <c r="B54" s="48"/>
      <c r="C54" s="48" t="s">
        <v>22</v>
      </c>
      <c r="D54" s="48"/>
      <c r="E54" s="48" t="s">
        <v>23</v>
      </c>
      <c r="F54" s="48" t="s">
        <v>24</v>
      </c>
      <c r="G54" s="48" t="s">
        <v>13</v>
      </c>
      <c r="H54" s="48"/>
      <c r="I54" s="48"/>
      <c r="J54" s="48"/>
      <c r="K54" s="48"/>
      <c r="L54" s="62"/>
      <c r="M54" s="48"/>
      <c r="N54" s="48"/>
    </row>
    <row r="55" spans="1:14" x14ac:dyDescent="0.3">
      <c r="A55" s="62"/>
      <c r="B55" s="48" t="s">
        <v>20</v>
      </c>
      <c r="C55" s="48">
        <v>0.3</v>
      </c>
      <c r="D55" s="48"/>
      <c r="E55" s="48">
        <v>10</v>
      </c>
      <c r="F55" s="48">
        <v>7.25</v>
      </c>
      <c r="G55" s="50"/>
      <c r="H55" s="48"/>
      <c r="I55" s="48"/>
      <c r="J55" s="48"/>
      <c r="K55" s="48"/>
      <c r="L55" s="62"/>
      <c r="M55" s="48"/>
      <c r="N55" s="48"/>
    </row>
    <row r="56" spans="1:14" x14ac:dyDescent="0.3">
      <c r="A56" s="62"/>
      <c r="B56" s="48" t="s">
        <v>21</v>
      </c>
      <c r="C56" s="48">
        <v>0</v>
      </c>
      <c r="D56" s="48"/>
      <c r="E56" s="48">
        <v>0</v>
      </c>
      <c r="F56" s="48">
        <v>0</v>
      </c>
      <c r="G56" s="48">
        <v>139</v>
      </c>
      <c r="H56" s="48"/>
      <c r="I56" s="48"/>
      <c r="J56" s="48"/>
      <c r="K56" s="48"/>
      <c r="L56" s="62"/>
      <c r="M56" s="48"/>
      <c r="N56" s="48"/>
    </row>
    <row r="57" spans="1:14" x14ac:dyDescent="0.3">
      <c r="A57" s="62"/>
      <c r="B57" s="62"/>
      <c r="C57" s="62"/>
      <c r="D57" s="62"/>
      <c r="E57" s="62"/>
      <c r="F57" s="62"/>
      <c r="G57" s="62"/>
      <c r="H57" s="62"/>
      <c r="I57" s="62"/>
      <c r="J57" s="62"/>
      <c r="K57" s="62"/>
      <c r="L57" s="62"/>
      <c r="M57" s="48"/>
      <c r="N57" s="48"/>
    </row>
    <row r="58" spans="1:14" x14ac:dyDescent="0.3">
      <c r="B58" s="48"/>
      <c r="C58" s="48"/>
      <c r="D58" s="48"/>
      <c r="E58" s="48"/>
      <c r="F58" s="48"/>
      <c r="G58" s="48"/>
      <c r="H58" s="48"/>
      <c r="I58" s="48"/>
      <c r="J58" s="48"/>
      <c r="K58" s="48"/>
      <c r="L58" s="48"/>
      <c r="M58" s="48"/>
      <c r="N58" s="48"/>
    </row>
    <row r="59" spans="1:14" x14ac:dyDescent="0.3">
      <c r="B59" s="48"/>
      <c r="C59" s="48"/>
      <c r="D59" s="48"/>
      <c r="E59" s="48"/>
      <c r="F59" s="48"/>
      <c r="G59" s="48"/>
      <c r="H59" s="48"/>
      <c r="I59" s="48"/>
      <c r="J59" s="48"/>
      <c r="K59" s="48"/>
      <c r="L59" s="48"/>
      <c r="M59" s="48"/>
      <c r="N59" s="48"/>
    </row>
    <row r="60" spans="1:14" x14ac:dyDescent="0.3">
      <c r="B60" s="48"/>
      <c r="C60" s="48"/>
      <c r="D60" s="48"/>
      <c r="E60" s="48"/>
      <c r="F60" s="48"/>
      <c r="G60" s="48"/>
      <c r="H60" s="48"/>
      <c r="I60" s="48"/>
      <c r="J60" s="48"/>
      <c r="K60" s="48"/>
      <c r="L60" s="48"/>
      <c r="M60" s="48"/>
      <c r="N60" s="48"/>
    </row>
    <row r="61" spans="1:14" x14ac:dyDescent="0.3">
      <c r="B61" s="48"/>
      <c r="C61" s="48"/>
      <c r="D61" s="48"/>
      <c r="E61" s="48"/>
      <c r="F61" s="48"/>
      <c r="G61" s="48"/>
      <c r="H61" s="48"/>
      <c r="I61" s="48"/>
      <c r="J61" s="48"/>
      <c r="K61" s="48"/>
      <c r="L61" s="48"/>
      <c r="M61" s="48"/>
      <c r="N61" s="48"/>
    </row>
    <row r="62" spans="1:14" x14ac:dyDescent="0.3">
      <c r="B62" s="48"/>
      <c r="C62" s="48"/>
      <c r="D62" s="48"/>
      <c r="E62" s="48"/>
      <c r="F62" s="48"/>
      <c r="G62" s="48"/>
      <c r="H62" s="48"/>
      <c r="I62" s="48"/>
      <c r="J62" s="48"/>
      <c r="K62" s="48"/>
      <c r="L62" s="48"/>
      <c r="M62" s="48"/>
      <c r="N62" s="48"/>
    </row>
  </sheetData>
  <mergeCells count="21">
    <mergeCell ref="A1:L2"/>
    <mergeCell ref="C4:C5"/>
    <mergeCell ref="B4:B5"/>
    <mergeCell ref="O5:O6"/>
    <mergeCell ref="F4:K4"/>
    <mergeCell ref="G6:G7"/>
    <mergeCell ref="I6:I7"/>
    <mergeCell ref="K6:K7"/>
    <mergeCell ref="A42:T44"/>
    <mergeCell ref="S5:S6"/>
    <mergeCell ref="O3:O4"/>
    <mergeCell ref="P3:P4"/>
    <mergeCell ref="Q3:Q4"/>
    <mergeCell ref="R3:R4"/>
    <mergeCell ref="S3:S4"/>
    <mergeCell ref="P5:P6"/>
    <mergeCell ref="Q5:Q6"/>
    <mergeCell ref="R5:R6"/>
    <mergeCell ref="B39:C39"/>
    <mergeCell ref="B26:C26"/>
    <mergeCell ref="F23:K24"/>
  </mergeCells>
  <dataValidations count="6">
    <dataValidation allowBlank="1" showInputMessage="1" showErrorMessage="1" promptTitle="Owner Salary" prompt="Enter previous owner's salary if known. Otherwise, enter zero and assume salary is included in annual expenses." sqref="G13 I13 K13"/>
    <dataValidation allowBlank="1" showInputMessage="1" showErrorMessage="1" promptTitle="Working Capital" prompt="Extra cash on hand for operating expenses once doors are open." sqref="C11"/>
    <dataValidation allowBlank="1" showInputMessage="1" showErrorMessage="1" promptTitle="Real Estate Costs" prompt="If real estate purchase price is not included, add costs for rent or location acquisition." sqref="C13"/>
    <dataValidation allowBlank="1" showInputMessage="1" showErrorMessage="1" promptTitle="Revenue Growth Rate" prompt="Automatically calculated from above revenue cells. These can be changed." sqref="C28"/>
    <dataValidation allowBlank="1" showInputMessage="1" showErrorMessage="1" promptTitle="Expense Growth Rate" prompt="Automatically calculated from above expense cells. These can be changed." sqref="C30"/>
    <dataValidation allowBlank="1" showInputMessage="1" showErrorMessage="1" promptTitle="New Owner Salary" prompt="The desired salary you intend to pay yourself." sqref="C32"/>
  </dataValidations>
  <hyperlinks>
    <hyperlink ref="B39" r:id="rId1"/>
  </hyperlinks>
  <pageMargins left="0.7" right="0.7" top="0.75" bottom="0.75" header="0.3" footer="0.3"/>
  <pageSetup orientation="landscape" verticalDpi="1200" r:id="rId2"/>
  <ignoredErrors>
    <ignoredError sqref="H19 J19" evalError="1"/>
  </ignoredErrors>
  <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'Funding Types'!$A$2:$A$3</xm:f>
          </x14:formula1>
          <xm:sqref>C7</xm:sqref>
        </x14:dataValidation>
        <x14:dataValidation type="list" allowBlank="1" showInputMessage="1" showErrorMessage="1" promptTitle="Funding Type" prompt="ROBS does not have a term limit, interest rate or require an equity injection. It does have a monthly plan administration fee of $139._x000a__x000a_SBA's typical term limit is 10 years at prime +2% interest &amp; usually requires a 30% equity injection for new business.">
          <x14:formula1>
            <xm:f>'Funding Types'!$A$2:$A$3</xm:f>
          </x14:formula1>
          <xm:sqref>C4:C5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A16" sqref="A16"/>
    </sheetView>
  </sheetViews>
  <sheetFormatPr defaultRowHeight="12.75" x14ac:dyDescent="0.2"/>
  <cols>
    <col min="1" max="1" width="16.7109375" bestFit="1" customWidth="1"/>
  </cols>
  <sheetData>
    <row r="1" spans="1:1" ht="15" x14ac:dyDescent="0.3">
      <c r="A1" s="61" t="s">
        <v>18</v>
      </c>
    </row>
    <row r="2" spans="1:1" ht="15" x14ac:dyDescent="0.3">
      <c r="A2" s="62" t="s">
        <v>19</v>
      </c>
    </row>
    <row r="3" spans="1:1" ht="15" x14ac:dyDescent="0.3">
      <c r="A3" s="13" t="s">
        <v>21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DA50E522-A5B6-4792-AC8D-231C1B84E1F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Business Funding Scenarios</vt:lpstr>
      <vt:lpstr>Funding Types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Loan calculator</dc:title>
  <dc:subject/>
  <dc:creator>Amy.Holland</dc:creator>
  <cp:keywords/>
  <dc:description/>
  <cp:lastModifiedBy>Patrick Bradshaw</cp:lastModifiedBy>
  <cp:revision/>
  <dcterms:created xsi:type="dcterms:W3CDTF">2018-02-21T22:26:19Z</dcterms:created>
  <dcterms:modified xsi:type="dcterms:W3CDTF">2018-03-14T21:48:19Z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TC062062871033</vt:lpwstr>
  </property>
</Properties>
</file>